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2\"/>
    </mc:Choice>
  </mc:AlternateContent>
  <xr:revisionPtr revIDLastSave="0" documentId="13_ncr:1_{AAD01970-9193-471B-B14B-9F4B865B5749}" xr6:coauthVersionLast="47" xr6:coauthVersionMax="47" xr10:uidLastSave="{00000000-0000-0000-0000-000000000000}"/>
  <bookViews>
    <workbookView xWindow="-120" yWindow="-120" windowWidth="25440" windowHeight="1539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11" i="1" l="1"/>
  <c r="M211" i="1"/>
  <c r="L211" i="1"/>
  <c r="B48" i="1"/>
  <c r="N210" i="1"/>
  <c r="M210" i="1"/>
  <c r="L210" i="1"/>
  <c r="B135" i="1"/>
  <c r="N209" i="1"/>
  <c r="M209" i="1"/>
  <c r="L209" i="1"/>
  <c r="B85" i="1"/>
  <c r="N208" i="1"/>
  <c r="M208" i="1"/>
  <c r="L208" i="1"/>
  <c r="B140" i="1"/>
  <c r="N207" i="1"/>
  <c r="M207" i="1"/>
  <c r="L207" i="1"/>
  <c r="B34" i="1"/>
  <c r="N206" i="1"/>
  <c r="M206" i="1"/>
  <c r="L206" i="1"/>
  <c r="B155" i="1"/>
  <c r="N205" i="1"/>
  <c r="M205" i="1"/>
  <c r="L205" i="1"/>
  <c r="B43" i="1"/>
  <c r="N204" i="1"/>
  <c r="M204" i="1"/>
  <c r="L204" i="1"/>
  <c r="B4" i="1"/>
  <c r="N203" i="1"/>
  <c r="M203" i="1"/>
  <c r="L203" i="1"/>
  <c r="B148" i="1"/>
  <c r="N202" i="1"/>
  <c r="M202" i="1"/>
  <c r="L202" i="1"/>
  <c r="B86" i="1"/>
  <c r="N201" i="1"/>
  <c r="M201" i="1"/>
  <c r="L201" i="1"/>
  <c r="B119" i="1"/>
  <c r="N200" i="1"/>
  <c r="M200" i="1"/>
  <c r="L200" i="1"/>
  <c r="B71" i="1"/>
  <c r="N199" i="1"/>
  <c r="M199" i="1"/>
  <c r="L199" i="1"/>
  <c r="B195" i="1"/>
  <c r="N198" i="1"/>
  <c r="M198" i="1"/>
  <c r="L198" i="1"/>
  <c r="B118" i="1"/>
  <c r="N197" i="1"/>
  <c r="M197" i="1"/>
  <c r="L197" i="1"/>
  <c r="B147" i="1"/>
  <c r="N196" i="1"/>
  <c r="M196" i="1"/>
  <c r="L196" i="1"/>
  <c r="B210" i="1"/>
  <c r="N195" i="1"/>
  <c r="M195" i="1"/>
  <c r="L195" i="1"/>
  <c r="B65" i="1"/>
  <c r="N194" i="1"/>
  <c r="M194" i="1"/>
  <c r="L194" i="1"/>
  <c r="B117" i="1"/>
  <c r="N193" i="1"/>
  <c r="M193" i="1"/>
  <c r="L193" i="1"/>
  <c r="B207" i="1"/>
  <c r="N192" i="1"/>
  <c r="M192" i="1"/>
  <c r="L192" i="1"/>
  <c r="B64" i="1"/>
  <c r="N191" i="1"/>
  <c r="M191" i="1"/>
  <c r="L191" i="1"/>
  <c r="B116" i="1"/>
  <c r="N190" i="1"/>
  <c r="M190" i="1"/>
  <c r="L190" i="1"/>
  <c r="B41" i="1"/>
  <c r="N189" i="1"/>
  <c r="M189" i="1"/>
  <c r="L189" i="1"/>
  <c r="B115" i="1"/>
  <c r="N188" i="1"/>
  <c r="M188" i="1"/>
  <c r="L188" i="1"/>
  <c r="B59" i="1"/>
  <c r="N187" i="1"/>
  <c r="M187" i="1"/>
  <c r="L187" i="1"/>
  <c r="B137" i="1"/>
  <c r="N186" i="1"/>
  <c r="M186" i="1"/>
  <c r="L186" i="1"/>
  <c r="B114" i="1"/>
  <c r="N185" i="1"/>
  <c r="M185" i="1"/>
  <c r="L185" i="1"/>
  <c r="B79" i="1"/>
  <c r="N184" i="1"/>
  <c r="M184" i="1"/>
  <c r="L184" i="1"/>
  <c r="B194" i="1"/>
  <c r="N183" i="1"/>
  <c r="M183" i="1"/>
  <c r="L183" i="1"/>
  <c r="B53" i="1"/>
  <c r="N182" i="1"/>
  <c r="M182" i="1"/>
  <c r="L182" i="1"/>
  <c r="B146" i="1"/>
  <c r="N181" i="1"/>
  <c r="M181" i="1"/>
  <c r="L181" i="1"/>
  <c r="B72" i="1"/>
  <c r="N180" i="1"/>
  <c r="M180" i="1"/>
  <c r="L180" i="1"/>
  <c r="B151" i="1"/>
  <c r="N179" i="1"/>
  <c r="M179" i="1"/>
  <c r="L179" i="1"/>
  <c r="B193" i="1"/>
  <c r="N178" i="1"/>
  <c r="M178" i="1"/>
  <c r="L178" i="1"/>
  <c r="B132" i="1"/>
  <c r="N177" i="1"/>
  <c r="M177" i="1"/>
  <c r="L177" i="1"/>
  <c r="B192" i="1"/>
  <c r="N176" i="1"/>
  <c r="M176" i="1"/>
  <c r="L176" i="1"/>
  <c r="B78" i="1"/>
  <c r="N175" i="1"/>
  <c r="M175" i="1"/>
  <c r="L175" i="1"/>
  <c r="B191" i="1"/>
  <c r="N174" i="1"/>
  <c r="M174" i="1"/>
  <c r="L174" i="1"/>
  <c r="B190" i="1"/>
  <c r="N173" i="1"/>
  <c r="M173" i="1"/>
  <c r="L173" i="1"/>
  <c r="B189" i="1"/>
  <c r="N172" i="1"/>
  <c r="M172" i="1"/>
  <c r="L172" i="1"/>
  <c r="B208" i="1"/>
  <c r="N171" i="1"/>
  <c r="M171" i="1"/>
  <c r="L171" i="1"/>
  <c r="B188" i="1"/>
  <c r="N170" i="1"/>
  <c r="M170" i="1"/>
  <c r="L170" i="1"/>
  <c r="B187" i="1"/>
  <c r="N169" i="1"/>
  <c r="M169" i="1"/>
  <c r="L169" i="1"/>
  <c r="B51" i="1"/>
  <c r="N168" i="1"/>
  <c r="M168" i="1"/>
  <c r="L168" i="1"/>
  <c r="B186" i="1"/>
  <c r="N167" i="1"/>
  <c r="M167" i="1"/>
  <c r="L167" i="1"/>
  <c r="B185" i="1"/>
  <c r="N166" i="1"/>
  <c r="M166" i="1"/>
  <c r="L166" i="1"/>
  <c r="B184" i="1"/>
  <c r="N165" i="1"/>
  <c r="M165" i="1"/>
  <c r="L165" i="1"/>
  <c r="B183" i="1"/>
  <c r="N164" i="1"/>
  <c r="M164" i="1"/>
  <c r="L164" i="1"/>
  <c r="B182" i="1"/>
  <c r="N163" i="1"/>
  <c r="M163" i="1"/>
  <c r="L163" i="1"/>
  <c r="B35" i="1"/>
  <c r="N162" i="1"/>
  <c r="M162" i="1"/>
  <c r="L162" i="1"/>
  <c r="B26" i="1"/>
  <c r="N161" i="1"/>
  <c r="M161" i="1"/>
  <c r="L161" i="1"/>
  <c r="B181" i="1"/>
  <c r="N160" i="1"/>
  <c r="M160" i="1"/>
  <c r="L160" i="1"/>
  <c r="B180" i="1"/>
  <c r="N159" i="1"/>
  <c r="M159" i="1"/>
  <c r="L159" i="1"/>
  <c r="B179" i="1"/>
  <c r="N158" i="1"/>
  <c r="M158" i="1"/>
  <c r="L158" i="1"/>
  <c r="B178" i="1"/>
  <c r="N157" i="1"/>
  <c r="M157" i="1"/>
  <c r="L157" i="1"/>
  <c r="B177" i="1"/>
  <c r="N156" i="1"/>
  <c r="M156" i="1"/>
  <c r="L156" i="1"/>
  <c r="B176" i="1"/>
  <c r="N155" i="1"/>
  <c r="M155" i="1"/>
  <c r="L155" i="1"/>
  <c r="B175" i="1"/>
  <c r="N154" i="1"/>
  <c r="M154" i="1"/>
  <c r="L154" i="1"/>
  <c r="B174" i="1"/>
  <c r="N153" i="1"/>
  <c r="M153" i="1"/>
  <c r="L153" i="1"/>
  <c r="B91" i="1"/>
  <c r="N152" i="1"/>
  <c r="M152" i="1"/>
  <c r="L152" i="1"/>
  <c r="B68" i="1"/>
  <c r="N151" i="1"/>
  <c r="M151" i="1"/>
  <c r="L151" i="1"/>
  <c r="B40" i="1"/>
  <c r="N150" i="1"/>
  <c r="M150" i="1"/>
  <c r="L150" i="1"/>
  <c r="B73" i="1"/>
  <c r="N149" i="1"/>
  <c r="M149" i="1"/>
  <c r="L149" i="1"/>
  <c r="B206" i="1"/>
  <c r="N148" i="1"/>
  <c r="M148" i="1"/>
  <c r="L148" i="1"/>
  <c r="B136" i="1"/>
  <c r="N147" i="1"/>
  <c r="M147" i="1"/>
  <c r="L147" i="1"/>
  <c r="B205" i="1"/>
  <c r="N146" i="1"/>
  <c r="M146" i="1"/>
  <c r="L146" i="1"/>
  <c r="B138" i="1"/>
  <c r="N145" i="1"/>
  <c r="M145" i="1"/>
  <c r="L145" i="1"/>
  <c r="B113" i="1"/>
  <c r="N144" i="1"/>
  <c r="M144" i="1"/>
  <c r="L144" i="1"/>
  <c r="B89" i="1"/>
  <c r="N143" i="1"/>
  <c r="M143" i="1"/>
  <c r="L143" i="1"/>
  <c r="B112" i="1"/>
  <c r="N142" i="1"/>
  <c r="M142" i="1"/>
  <c r="L142" i="1"/>
  <c r="B204" i="1"/>
  <c r="N141" i="1"/>
  <c r="M141" i="1"/>
  <c r="L141" i="1"/>
  <c r="B203" i="1"/>
  <c r="N140" i="1"/>
  <c r="M140" i="1"/>
  <c r="L140" i="1"/>
  <c r="B29" i="1"/>
  <c r="N139" i="1"/>
  <c r="M139" i="1"/>
  <c r="L139" i="1"/>
  <c r="B70" i="1"/>
  <c r="N138" i="1"/>
  <c r="M138" i="1"/>
  <c r="L138" i="1"/>
  <c r="B126" i="1"/>
  <c r="N137" i="1"/>
  <c r="M137" i="1"/>
  <c r="L137" i="1"/>
  <c r="B14" i="1"/>
  <c r="N136" i="1"/>
  <c r="M136" i="1"/>
  <c r="L136" i="1"/>
  <c r="B145" i="1"/>
  <c r="N135" i="1"/>
  <c r="M135" i="1"/>
  <c r="L135" i="1"/>
  <c r="B120" i="1"/>
  <c r="N134" i="1"/>
  <c r="M134" i="1"/>
  <c r="L134" i="1"/>
  <c r="B57" i="1"/>
  <c r="N133" i="1"/>
  <c r="M133" i="1"/>
  <c r="L133" i="1"/>
  <c r="B93" i="1"/>
  <c r="N132" i="1"/>
  <c r="M132" i="1"/>
  <c r="L132" i="1"/>
  <c r="B63" i="1"/>
  <c r="N131" i="1"/>
  <c r="M131" i="1"/>
  <c r="L131" i="1"/>
  <c r="B42" i="1"/>
  <c r="N130" i="1"/>
  <c r="M130" i="1"/>
  <c r="L130" i="1"/>
  <c r="B125" i="1"/>
  <c r="N129" i="1"/>
  <c r="M129" i="1"/>
  <c r="L129" i="1"/>
  <c r="B201" i="1"/>
  <c r="N128" i="1"/>
  <c r="M128" i="1"/>
  <c r="L128" i="1"/>
  <c r="B202" i="1"/>
  <c r="N127" i="1"/>
  <c r="M127" i="1"/>
  <c r="L127" i="1"/>
  <c r="B81" i="1"/>
  <c r="N126" i="1"/>
  <c r="M126" i="1"/>
  <c r="L126" i="1"/>
  <c r="B58" i="1"/>
  <c r="N125" i="1"/>
  <c r="M125" i="1"/>
  <c r="L125" i="1"/>
  <c r="B111" i="1"/>
  <c r="N124" i="1"/>
  <c r="M124" i="1"/>
  <c r="L124" i="1"/>
  <c r="B90" i="1"/>
  <c r="N123" i="1"/>
  <c r="M123" i="1"/>
  <c r="L123" i="1"/>
  <c r="B131" i="1"/>
  <c r="N122" i="1"/>
  <c r="M122" i="1"/>
  <c r="L122" i="1"/>
  <c r="B110" i="1"/>
  <c r="N121" i="1"/>
  <c r="M121" i="1"/>
  <c r="L121" i="1"/>
  <c r="B109" i="1"/>
  <c r="N120" i="1"/>
  <c r="M120" i="1"/>
  <c r="L120" i="1"/>
  <c r="B108" i="1"/>
  <c r="N119" i="1"/>
  <c r="M119" i="1"/>
  <c r="L119" i="1"/>
  <c r="B13" i="1"/>
  <c r="N118" i="1"/>
  <c r="M118" i="1"/>
  <c r="L118" i="1"/>
  <c r="B134" i="1"/>
  <c r="N117" i="1"/>
  <c r="M117" i="1"/>
  <c r="L117" i="1"/>
  <c r="B121" i="1"/>
  <c r="N116" i="1"/>
  <c r="M116" i="1"/>
  <c r="L116" i="1"/>
  <c r="B133" i="1"/>
  <c r="N115" i="1"/>
  <c r="M115" i="1"/>
  <c r="L115" i="1"/>
  <c r="B69" i="1"/>
  <c r="N114" i="1"/>
  <c r="M114" i="1"/>
  <c r="L114" i="1"/>
  <c r="B107" i="1"/>
  <c r="N113" i="1"/>
  <c r="M113" i="1"/>
  <c r="L113" i="1"/>
  <c r="B12" i="1"/>
  <c r="N112" i="1"/>
  <c r="M112" i="1"/>
  <c r="L112" i="1"/>
  <c r="B106" i="1"/>
  <c r="N111" i="1"/>
  <c r="M111" i="1"/>
  <c r="L111" i="1"/>
  <c r="B105" i="1"/>
  <c r="N110" i="1"/>
  <c r="M110" i="1"/>
  <c r="L110" i="1"/>
  <c r="B197" i="1"/>
  <c r="N109" i="1"/>
  <c r="M109" i="1"/>
  <c r="L109" i="1"/>
  <c r="B160" i="1"/>
  <c r="N108" i="1"/>
  <c r="M108" i="1"/>
  <c r="L108" i="1"/>
  <c r="B104" i="1"/>
  <c r="N107" i="1"/>
  <c r="M107" i="1"/>
  <c r="L107" i="1"/>
  <c r="B211" i="1"/>
  <c r="N106" i="1"/>
  <c r="M106" i="1"/>
  <c r="L106" i="1"/>
  <c r="B103" i="1"/>
  <c r="N105" i="1"/>
  <c r="M105" i="1"/>
  <c r="L105" i="1"/>
  <c r="B102" i="1"/>
  <c r="N104" i="1"/>
  <c r="M104" i="1"/>
  <c r="L104" i="1"/>
  <c r="B77" i="1"/>
  <c r="N103" i="1"/>
  <c r="M103" i="1"/>
  <c r="L103" i="1"/>
  <c r="B101" i="1"/>
  <c r="N102" i="1"/>
  <c r="M102" i="1"/>
  <c r="L102" i="1"/>
  <c r="B100" i="1"/>
  <c r="N101" i="1"/>
  <c r="M101" i="1"/>
  <c r="L101" i="1"/>
  <c r="B99" i="1"/>
  <c r="N100" i="1"/>
  <c r="M100" i="1"/>
  <c r="L100" i="1"/>
  <c r="B95" i="1"/>
  <c r="N99" i="1"/>
  <c r="M99" i="1"/>
  <c r="L99" i="1"/>
  <c r="B98" i="1"/>
  <c r="N98" i="1"/>
  <c r="M98" i="1"/>
  <c r="L98" i="1"/>
  <c r="B97" i="1"/>
  <c r="N97" i="1"/>
  <c r="M97" i="1"/>
  <c r="L97" i="1"/>
  <c r="B124" i="1"/>
  <c r="N96" i="1"/>
  <c r="M96" i="1"/>
  <c r="L96" i="1"/>
  <c r="B25" i="1"/>
  <c r="N95" i="1"/>
  <c r="M95" i="1"/>
  <c r="L95" i="1"/>
  <c r="B11" i="1"/>
  <c r="N94" i="1"/>
  <c r="M94" i="1"/>
  <c r="L94" i="1"/>
  <c r="B10" i="1"/>
  <c r="N93" i="1"/>
  <c r="M93" i="1"/>
  <c r="L93" i="1"/>
  <c r="B150" i="1"/>
  <c r="N92" i="1"/>
  <c r="M92" i="1"/>
  <c r="L92" i="1"/>
  <c r="B9" i="1"/>
  <c r="N91" i="1"/>
  <c r="M91" i="1"/>
  <c r="L91" i="1"/>
  <c r="B8" i="1"/>
  <c r="N90" i="1"/>
  <c r="M90" i="1"/>
  <c r="L90" i="1"/>
  <c r="B3" i="1"/>
  <c r="N89" i="1"/>
  <c r="M89" i="1"/>
  <c r="L89" i="1"/>
  <c r="B7" i="1"/>
  <c r="N88" i="1"/>
  <c r="M88" i="1"/>
  <c r="L88" i="1"/>
  <c r="B6" i="1"/>
  <c r="N87" i="1"/>
  <c r="M87" i="1"/>
  <c r="L87" i="1"/>
  <c r="B5" i="1"/>
  <c r="N86" i="1"/>
  <c r="M86" i="1"/>
  <c r="L86" i="1"/>
  <c r="B196" i="1"/>
  <c r="N85" i="1"/>
  <c r="M85" i="1"/>
  <c r="L85" i="1"/>
  <c r="B162" i="1"/>
  <c r="N84" i="1"/>
  <c r="M84" i="1"/>
  <c r="L84" i="1"/>
  <c r="B92" i="1"/>
  <c r="N83" i="1"/>
  <c r="L83" i="1"/>
  <c r="B80" i="1"/>
  <c r="N82" i="1"/>
  <c r="M82" i="1"/>
  <c r="L82" i="1"/>
  <c r="B33" i="1"/>
  <c r="N81" i="1"/>
  <c r="M81" i="1"/>
  <c r="L81" i="1"/>
  <c r="B47" i="1"/>
  <c r="N80" i="1"/>
  <c r="L80" i="1"/>
  <c r="B76" i="1"/>
  <c r="N79" i="1"/>
  <c r="L79" i="1"/>
  <c r="B122" i="1"/>
  <c r="N78" i="1"/>
  <c r="M78" i="1"/>
  <c r="L78" i="1"/>
  <c r="B149" i="1"/>
  <c r="N77" i="1"/>
  <c r="M77" i="1"/>
  <c r="L77" i="1"/>
  <c r="B161" i="1"/>
  <c r="N76" i="1"/>
  <c r="M76" i="1"/>
  <c r="L76" i="1"/>
  <c r="B159" i="1"/>
  <c r="N75" i="1"/>
  <c r="M75" i="1"/>
  <c r="L75" i="1"/>
  <c r="B27" i="1"/>
  <c r="N74" i="1"/>
  <c r="M74" i="1"/>
  <c r="L74" i="1"/>
  <c r="B153" i="1"/>
  <c r="L73" i="1"/>
  <c r="B96" i="1"/>
  <c r="N72" i="1"/>
  <c r="L72" i="1"/>
  <c r="B17" i="1"/>
  <c r="L71" i="1"/>
  <c r="B39" i="1"/>
  <c r="L70" i="1"/>
  <c r="B62" i="1"/>
  <c r="L69" i="1"/>
  <c r="B38" i="1"/>
  <c r="L68" i="1"/>
  <c r="B37" i="1"/>
  <c r="L67" i="1"/>
  <c r="B75" i="1"/>
  <c r="L66" i="1"/>
  <c r="B173" i="1"/>
  <c r="L65" i="1"/>
  <c r="B172" i="1"/>
  <c r="L64" i="1"/>
  <c r="B16" i="1"/>
  <c r="L63" i="1"/>
  <c r="B171" i="1"/>
  <c r="L62" i="1"/>
  <c r="B170" i="1"/>
  <c r="L61" i="1"/>
  <c r="B32" i="1"/>
  <c r="M60" i="1"/>
  <c r="L60" i="1"/>
  <c r="B154" i="1"/>
  <c r="L59" i="1"/>
  <c r="B169" i="1"/>
  <c r="L58" i="1"/>
  <c r="B168" i="1"/>
  <c r="L57" i="1"/>
  <c r="B36" i="1"/>
  <c r="L56" i="1"/>
  <c r="B167" i="1"/>
  <c r="L55" i="1"/>
  <c r="B31" i="1"/>
  <c r="L54" i="1"/>
  <c r="B84" i="1"/>
  <c r="L53" i="1"/>
  <c r="B67" i="1"/>
  <c r="M52" i="1"/>
  <c r="L52" i="1"/>
  <c r="B152" i="1"/>
  <c r="L51" i="1"/>
  <c r="B129" i="1"/>
  <c r="L50" i="1"/>
  <c r="B163" i="1"/>
  <c r="L49" i="1"/>
  <c r="B156" i="1"/>
  <c r="L48" i="1"/>
  <c r="B144" i="1"/>
  <c r="L47" i="1"/>
  <c r="B143" i="1"/>
  <c r="L46" i="1"/>
  <c r="B158" i="1"/>
  <c r="L45" i="1"/>
  <c r="B61" i="1"/>
  <c r="L44" i="1"/>
  <c r="B54" i="1"/>
  <c r="L43" i="1"/>
  <c r="B166" i="1"/>
  <c r="L42" i="1"/>
  <c r="B165" i="1"/>
  <c r="L41" i="1"/>
  <c r="B130" i="1"/>
  <c r="L40" i="1"/>
  <c r="B200" i="1"/>
  <c r="L39" i="1"/>
  <c r="B164" i="1"/>
  <c r="L38" i="1"/>
  <c r="B56" i="1"/>
  <c r="L37" i="1"/>
  <c r="B123" i="1"/>
  <c r="L36" i="1"/>
  <c r="B209" i="1"/>
  <c r="L35" i="1"/>
  <c r="B199" i="1"/>
  <c r="L34" i="1"/>
  <c r="B142" i="1"/>
  <c r="L33" i="1"/>
  <c r="B30" i="1"/>
  <c r="L32" i="1"/>
  <c r="B82" i="1"/>
  <c r="L31" i="1"/>
  <c r="B88" i="1"/>
  <c r="L30" i="1"/>
  <c r="B87" i="1"/>
  <c r="L29" i="1"/>
  <c r="B198" i="1"/>
  <c r="L28" i="1"/>
  <c r="B60" i="1"/>
  <c r="L27" i="1"/>
  <c r="B28" i="1"/>
  <c r="L26" i="1"/>
  <c r="B74" i="1"/>
  <c r="L25" i="1"/>
  <c r="B128" i="1"/>
  <c r="N24" i="1"/>
  <c r="L24" i="1"/>
  <c r="B52" i="1"/>
  <c r="L23" i="1"/>
  <c r="B46" i="1"/>
  <c r="L22" i="1"/>
  <c r="B66" i="1"/>
  <c r="L21" i="1"/>
  <c r="B127" i="1"/>
  <c r="L20" i="1"/>
  <c r="B45" i="1"/>
  <c r="L19" i="1"/>
  <c r="B94" i="1"/>
  <c r="L18" i="1"/>
  <c r="B50" i="1"/>
  <c r="L17" i="1"/>
  <c r="B24" i="1"/>
  <c r="L16" i="1"/>
  <c r="B23" i="1"/>
  <c r="L15" i="1"/>
  <c r="B22" i="1"/>
  <c r="L14" i="1"/>
  <c r="B21" i="1"/>
  <c r="L13" i="1"/>
  <c r="B83" i="1"/>
  <c r="L12" i="1"/>
  <c r="B20" i="1"/>
  <c r="N11" i="1"/>
  <c r="L11" i="1"/>
  <c r="B15" i="1"/>
  <c r="L10" i="1"/>
  <c r="B44" i="1"/>
  <c r="L9" i="1"/>
  <c r="B19" i="1"/>
  <c r="L8" i="1"/>
  <c r="B18" i="1"/>
  <c r="L7" i="1"/>
  <c r="B55" i="1"/>
  <c r="L6" i="1"/>
  <c r="B2" i="1"/>
  <c r="L5" i="1"/>
  <c r="B157" i="1"/>
  <c r="L4" i="1"/>
  <c r="B139" i="1"/>
  <c r="L3" i="1"/>
  <c r="B141" i="1"/>
  <c r="L2" i="1"/>
  <c r="B49" i="1"/>
</calcChain>
</file>

<file path=xl/sharedStrings.xml><?xml version="1.0" encoding="utf-8"?>
<sst xmlns="http://schemas.openxmlformats.org/spreadsheetml/2006/main" count="1751" uniqueCount="806">
  <si>
    <t>Notifying Member</t>
  </si>
  <si>
    <t>Document symbol</t>
  </si>
  <si>
    <t>Title</t>
  </si>
  <si>
    <t>Description</t>
  </si>
  <si>
    <t>Products covered</t>
  </si>
  <si>
    <t>ICS code(s)</t>
  </si>
  <si>
    <t>Objectives</t>
  </si>
  <si>
    <t>Keywords</t>
  </si>
  <si>
    <t>Final date for comments</t>
  </si>
  <si>
    <t>Notified document</t>
  </si>
  <si>
    <t>Link to notification(EN)</t>
  </si>
  <si>
    <t>Link to notification(FR)</t>
  </si>
  <si>
    <t>Link to notification(ES)</t>
  </si>
  <si>
    <t>Philippines</t>
  </si>
  <si>
    <t>Guidelines on Labeling Requirements of Drug Products under Maximum Retail Price (MRP) </t>
  </si>
  <si>
    <t>The proposed issuance aims to provide streamlined and rational application process for the change of labeling materials under MRP including drug molecules or drug formula that will be included in succeeding Executive Orders of MRP.</t>
  </si>
  <si>
    <t/>
  </si>
  <si>
    <t>11.120 - Pharmaceutics</t>
  </si>
  <si>
    <t>Reducing trade barriers and facilitating trade (TBT)</t>
  </si>
  <si>
    <r>
      <rPr>
        <sz val="11"/>
        <rFont val="Calibri"/>
      </rPr>
      <t>https://members.wto.org/crnattachments/2022/TBT/PHL/22_3098_00_e.pdf
https://www.fda.gov.ph/wp-content/uploads/2022/04/FDA-Circular-MRP-Variation-on-Labelings-DRAFT_For-posting.pdf</t>
    </r>
  </si>
  <si>
    <t>Russian Federation</t>
  </si>
  <si>
    <t>Draft amendments to the Technical Regulation of the Customs Union "On the Safety of Personal Protective Equipment" (CU TR 019/2011) regarding the establishment of forms, schemes, and conformity assessment procedures based on standard conformity assessment schemes approved by the Decision of the Commission Council No. 44 dated April 18, 2018</t>
  </si>
  <si>
    <t>The draft amendments give the following clarifications:the statement of subparagraph 1 of paragraph 1 of section 1 "Scope of application" of the TR CU 019/2011the wording of the paragraph 1 of the section 2 "Definitions" of the CU TR 019/2011, wording of the section 5 "Conformity assurance" of the CU TR 019/2011</t>
  </si>
  <si>
    <t>Protection of human health or safety (TBT); Prevention of deceptive practices and consumer protection (TBT)</t>
  </si>
  <si>
    <r>
      <rPr>
        <sz val="11"/>
        <rFont val="Calibri"/>
      </rPr>
      <t>http://docs.eaeunion.org/pd/ru-ru/0107097/pd_15042022 
http://www.eurasiancommission.ora/ru/act/texnreg/deptexnreg/tr/Documents/TP%20TS %20SIZ.pdf</t>
    </r>
  </si>
  <si>
    <t>Turkey</t>
  </si>
  <si>
    <t>Turkish Food Codex - Communiqué on Pasta (Draft), 2022</t>
  </si>
  <si>
    <t>This Communiqué covers product definitions, compositions criteria and labelling requirements of Pasta.The current communiqué, Turkish Food Codex- Communiqué on Pasta (2002/20), is still in force in Turkey. In accordance with the national legislation, this draft communiqué will enter into force on the date of publication and replace the current communiqué. Turkish Food Codex Pasta Communiqué and the new draft require that only durum wheat (Triticum durum) must be used in pasta production. Triticum aestivum on the other hand shall not be used in pasta production. However, it is quite likely that Triticum aestivum might be found in durum wheat either from fields or harvesting machines.Considering the scientific studies on the subject, the limit of Triticum aestivum that might be found in pasta was determined as 3% in the Communiqué draft.A transitional period is foreseen for the compliance with the new provisions.</t>
  </si>
  <si>
    <t>Pasta </t>
  </si>
  <si>
    <t>Consumer information, labelling (TBT)</t>
  </si>
  <si>
    <r>
      <rPr>
        <sz val="11"/>
        <rFont val="Calibri"/>
      </rPr>
      <t>https://members.wto.org/crnattachments/2022/TBT/TUR/22_3128_00_x.pdf</t>
    </r>
  </si>
  <si>
    <t>Turkish Food Codex - Communiqué on Semolina (Draft), 2022 </t>
  </si>
  <si>
    <t>This Communiqué covers product definitions, compositions criteria and labelling requirements of Semolina. The current  communiqué,  Turkish Food Codex- Communiqué on Semolina (2002/21), is still in force in Turkey. In accordance with the national legislation, this draft communiqué will enter into force on the date of publication and replace the current communiqué. The current Turkish Food Codex Semolina Communiqué and the new draft require that only durum wheat (Triticum durum) must be used in semolina production. Triticum aestivum should not be used in semolina production. However, it is quite likely that Triticum aestivum might be found in durum wheat either from fields or harvesting machines. Considering the scientific studies on the subject, the limit of Triticum aestivum that might be found in semolina was determined as 3% in the Communiqué draft. A transitional period is foreseen for the compliance with the new provisions. </t>
  </si>
  <si>
    <t>Semolina</t>
  </si>
  <si>
    <r>
      <rPr>
        <sz val="11"/>
        <rFont val="Calibri"/>
      </rPr>
      <t>https://members.wto.org/crnattachments/2022/TBT/TUR/22_3127_00_x.pdf</t>
    </r>
  </si>
  <si>
    <t>Japan</t>
  </si>
  <si>
    <t xml:space="preserve">Partial Amendment of Regulations for Radio Equipment, etc._x000D_
</t>
  </si>
  <si>
    <t>Amendment to the regulations for the above system.</t>
  </si>
  <si>
    <t>Other (TBT)</t>
  </si>
  <si>
    <t>United States of America</t>
  </si>
  <si>
    <t>Air Quality: Revision to the Regulatory Definition of Volatile Organic Compounds--Exclusion of (2E)-1,1,1,4,4,4-hexafluorobut-2-ene _x000D_
(HFO-1336mzz(E))</t>
  </si>
  <si>
    <t>Proposed rule - The U.S. Environmental Protection Agency (EPA) is proposing to revise the EPA's regulatory definition of volatile organic compounds (VOC) under the Clean Air Act (CAA). This action proposes to add (2E)-1,1,1,4,4,4-hexafluorobut-2-ene (also known as trans-1,1,1,4,4,4-hexafluorobut-2-ene, and HFO-1336mzz(E); CAS number 66711-86-2) to the list of compounds excluded from the regulatory definition on the basis that this compound makes a negligible contribution to tropospheric ozone (O3) formation.</t>
  </si>
  <si>
    <t>13.020 - Environmental protection; 13.040 - Air quality; 71.020 - Production in the chemical industry; 71.100 - Products of the chemical industry</t>
  </si>
  <si>
    <t>Protection of the environment (TBT); Protection of human health or safety (TBT)</t>
  </si>
  <si>
    <r>
      <rPr>
        <sz val="11"/>
        <rFont val="Calibri"/>
      </rPr>
      <t>https://members.wto.org/crnattachments/2022/TBT/USA/22_3125_00_e.pdf</t>
    </r>
  </si>
  <si>
    <t>United Arab Emirates</t>
  </si>
  <si>
    <t>Updating of UAE GCC Technical Regulation Chilled and Frozen Marinated Meat</t>
  </si>
  <si>
    <t>This Gulf Standard is concerned with Chilled Marinated meats including red, rabbit, Ostrich, domesticated birds, (whole and pieces) and not including meat products coated with bread crumb and dough.</t>
  </si>
  <si>
    <t>67.120.01 - Animal produce in general</t>
  </si>
  <si>
    <t>Quality requirements (TBT); Protection of human health or safety (TBT); Consumer information, labelling (TBT); Prevention of deceptive practices and consumer protection (TBT)</t>
  </si>
  <si>
    <r>
      <rPr>
        <sz val="11"/>
        <rFont val="Calibri"/>
      </rPr>
      <t>https://members.wto.org/crnattachments/2022/TBT/ARE/22_3099_00_x.pdf</t>
    </r>
  </si>
  <si>
    <t>Oman</t>
  </si>
  <si>
    <t>Prevention of deceptive practices and consumer protection (TBT); Consumer information, labelling (TBT); Protection of human health or safety (TBT); Quality requirements (TBT)</t>
  </si>
  <si>
    <t>New Zealand</t>
  </si>
  <si>
    <t>Transforming Recycling (Part 1: Container Return Scheme)Public consultation documenthttps://environment.govt.nz/publications/transforming-recycling-consultation-document/136 pages in English (relevant pages on the Container Return Scheme proposal are pages 1-61, and Appendix 1)Summary of the Container Return Scheme proposalhttps://environment.govt.nz/assets/publications/Container-Return-Scheme-Snapshot-of-the-Consultation.pdf8 pages in English</t>
  </si>
  <si>
    <t>The attached consultation document outlines New Zealand’s proposal to transform recycling, of which Part 1 includes the establishment of a beverage container return scheme. The container return scheme is a resource recovery scheme that encourages people to return beverage containers for recycling or refilling in exchange for a refundable deposit.The proposed regulations will set out the eligible beverage containers that can be sold on the New Zealand market under the Container Return Scheme. The Container Return Scheme is proposed to include labelling requirements for eligible containers, and a 20 cent refundable deposit (and scheme fee of 3 to 5 cents per container + GST) being applied on eligible containers when they enter the market.   The scope of the scheme is proposed to cover single use beverage containers made from glass, plastic (PET, HDPE and PP only, and recyclable bio-based HDPE and PET), metal (e.g. aluminum, steel, tinplate and bimetals), and liquid paperboard.Beverage containers eligible for return would have specific conditions of acceptance, which may include a scheme label or identifying mark, a barcode, a QR code or other form of unique identification. If the scheme is to proceed, details of specific labelling requirements will be worked through during the development of the regulations in 2024.It is proposed that fresh milk would be exempt in all packaging types. This is because fresh milk is often considered a staple food item for households and where milk is consumed at home, kersbide collections collect much of this material. It is also not frequently consumed while ‘out and about’ and thus presents a lesser litter issue. Beverage containers that are intended for refilling and have an established return/refillables scheme are also proposed to be exempt at this stage.Under the proposed timeline, regulations are proposed to be drafted and consulted on in 2024 for implementation in June 2025.</t>
  </si>
  <si>
    <t>Protection of the environment (TBT)</t>
  </si>
  <si>
    <t>Mexico</t>
  </si>
  <si>
    <t>PROYECTO de Norma Oficial Mexicana PROY-NOM-257-SE-2021, Bebidas alcohólicas-Raicilla-Denominación, especificaciones, información comercial y métodos de prueba (Draft Mexican Official Standard PROY-NOM-257-SE-2021, Alcoholic beverages - Raicilla - Designations, specifications, commercial information and test methods) (20 pages, in Spanish)</t>
  </si>
  <si>
    <t>The notified draft Mexican Official Standard establishes the designations of, and specifications to be met by, raicilla produced and packaged within the area protected by the appellation of origin, as well as the commercial information to be displayed on its labels when marketed in Mexico and abroad.</t>
  </si>
  <si>
    <t>Consumer information, labelling (TBT); Prevention of deceptive practices and consumer protection (TBT); Quality requirements (TBT)</t>
  </si>
  <si>
    <r>
      <rPr>
        <sz val="11"/>
        <rFont val="Calibri"/>
      </rPr>
      <t>https://members.wto.org/crnattachments/2022/TBT/MEX/22_3090_00_s.pdf
https://www.dof.gob.mx/nota_detalle.php?codigo=5650295&amp;fecha=27/04/2022</t>
    </r>
  </si>
  <si>
    <t>Yemen</t>
  </si>
  <si>
    <t>Korea, Republic of</t>
  </si>
  <si>
    <t>Draft Enactment of the ME Public notice on Labeling and Advertising of Consumer Chemical Products</t>
  </si>
  <si>
    <t>Tighter regulations on labelling and advertising of productsPhrases restricted for Labelling and Advertising of Consumer Chemical Products are as follows,1) Phrases that could be misunderstood as non-toxic_x000D_
2) Phrases that may be misunderstood as having no negative impact on the environment or nature, etc.3) Phrases that may lead to excessive use of the product or induce incorrect use of the product by misleading that there is no harm to the product4) Phrases that may be misleading as having no negative effects on humans or animals</t>
  </si>
  <si>
    <t>Consumer information, labelling (TBT); Protection of human health or safety (TBT); Prevention of deceptive practices and consumer protection (TBT)</t>
  </si>
  <si>
    <r>
      <rPr>
        <sz val="11"/>
        <rFont val="Calibri"/>
      </rPr>
      <t>https://members.wto.org/crnattachments/2022/TBT/KOR/22_3089_00_x.pdf
https://members.wto.org/crnattachments/2022/TBT/KOR/22_3089_01_x.pdf</t>
    </r>
  </si>
  <si>
    <t>Qatar</t>
  </si>
  <si>
    <t>Saudi Arabia, Kingdom of</t>
  </si>
  <si>
    <t>Kuwait, the State of</t>
  </si>
  <si>
    <t>Bahrain, Kingdom of</t>
  </si>
  <si>
    <t>Partial amendment to the Minimum Requirements for Biological Products</t>
  </si>
  <si>
    <t>The test for abnormal toxicity (“test for freedom from abnormal toxicity”) will be deleted from monographs for “Freeze-Dried Japanese Encephalitis Vaccine”, “Pneumoniae Vaccine Polyvalent”, “Pneumococcal 10-valent conjugate vaccine”, “Freeze-Dried Haemophilus Type b Vaccine (Tetanus Toxoid Conjugate)”.</t>
  </si>
  <si>
    <r>
      <rPr>
        <sz val="11"/>
        <rFont val="Calibri"/>
      </rPr>
      <t>https://members.wto.org/crnattachments/2022/TBT/JPN/22_3078_00_e.pdf</t>
    </r>
  </si>
  <si>
    <t>Testing Provisions for Air Emission Sources</t>
  </si>
  <si>
    <t>Proposed rule - This action proposes corrections and updates to regulations 
for source testing of emissions under various rules. This proposed rule 
includes corrections to inaccurate testing provisions, updates to 
outdated procedures, and approved alternative procedures that provide 
testers enhanced flexibility. The revisions will improve the quality of 
data but will not impose new substantive requirements on source owners 
or operators.</t>
  </si>
  <si>
    <t>03.120 - Quality; 13.020 - Environmental protection; 13.040 - Air quality; 19.020 - Test conditions and procedures in general</t>
  </si>
  <si>
    <t>Prevention of deceptive practices and consumer protection (TBT); Quality requirements (TBT); Protection of the environment (TBT)</t>
  </si>
  <si>
    <r>
      <rPr>
        <sz val="11"/>
        <rFont val="Calibri"/>
      </rPr>
      <t>https://members.wto.org/crnattachments/2022/TBT/USA/22_3076_00_e.pdf</t>
    </r>
  </si>
  <si>
    <t>China</t>
  </si>
  <si>
    <t>Detailed Implementation  Regulation on Electronic Cigarette Packaging</t>
  </si>
  <si>
    <t>This document specifies the requirements on electronic cigarettes, including the basic unit of measurement, packaging units, product quantity contained in each grade of packaging and packaging specifications, etc.This document shall be applicable for electronic cigarettes (including electronic cigarettes devices, pods, disposable electronic cigarettes, electronic cigarettes product sets according to relevant national standards) and their sales packaging sold within the territory of the P.R.China. And it put forward relevant requirements on electronic cigarettes (including electronic cigarettes devices, pods, disposable electronic cigarettes, electronic cigarettes product sets according to relevant national standards) for export.</t>
  </si>
  <si>
    <t>65.160 - Tobacco, tobacco products and related equipment</t>
  </si>
  <si>
    <t>Prevention of deceptive practices and consumer protection (TBT); Other (TBT)</t>
  </si>
  <si>
    <r>
      <rPr>
        <sz val="11"/>
        <rFont val="Calibri"/>
      </rPr>
      <t>https://members.wto.org/crnattachments/2022/TBT/CHN/22_3012_00_x.pdf</t>
    </r>
  </si>
  <si>
    <t>UAE Technical Regulation for Labeling – Energy Efficiency Label for Electrical Appliances. Part 10 : Cooking Appliances</t>
  </si>
  <si>
    <t> This Regulation establishes requirements for the labelling and the provision of supplementary product information for domestic electric and gas ovens (including when incorporated into cookers) and it also covers domestic electric and/or gas hobs.This Regulation shall not apply to:·       ovens that use energy sources other than electricity or gas;·       ovens which offer a ‘microwave heating’ function;·       portable ovens;·       heat storage ovens;·       ovens which are heated with steam as a primary heating function;·       ovens designed for use only with gases of the ‘third family’ (propane and butane).</t>
  </si>
  <si>
    <t>31.240 - Mechanical structures for electronic equipment</t>
  </si>
  <si>
    <t>Prevention of deceptive practices and consumer protection (TBT); Consumer information, labelling (TBT); Protection of human health or safety (TBT); Protection of the environment (TBT)</t>
  </si>
  <si>
    <r>
      <rPr>
        <sz val="11"/>
        <rFont val="Calibri"/>
      </rPr>
      <t>https://members.wto.org/crnattachments/2022/TBT/ARE/22_3016_00_e.pdf
https://members.wto.org/crnattachments/2022/TBT/ARE/22_3016_00_x.pdf</t>
    </r>
  </si>
  <si>
    <t>DOH Draft Administrative Order Revised Rules and Regulations on the Licensing of Food Establishments and Registration of Processed Food, and Other Food Products, and for Other Purposes Repealing Administrative Order 2014-0029</t>
  </si>
  <si>
    <t>This Order aims to: 1. Amend certain provisions of AO 2014-0029 in the licensing of food establishments and registration of food products to adopt the new system of application aligned with existing national laws, programs, policies and consistent with adopted international standards and best practices. 2. Comply with the objectives of RA No. 8792 or the “Electronic Commerce Act of 2000” and any other relevant laws.3. To align with the requirements of ASEAN Sectoral Mutual Recognition Arrangement (MRA) for Inspection and Certification Systems on Food Hygiene for Prepared Foodstuff Products.</t>
  </si>
  <si>
    <t>67 - FOOD TECHNOLOGY</t>
  </si>
  <si>
    <t>Protection of human health or safety (TBT)</t>
  </si>
  <si>
    <r>
      <rPr>
        <sz val="11"/>
        <rFont val="Calibri"/>
      </rPr>
      <t>https://members.wto.org/crnattachments/2022/TBT/PHL/22_3044_00_e.pdf</t>
    </r>
  </si>
  <si>
    <t>Regulation on the Warning Signs of the Electronic Cigarettes</t>
  </si>
  <si>
    <t>This document specifies the contents, location, area, font size, rotation and other requirements on the warning signs of the electronic cigarettes and their packaging. This document shall be applicable for the electronic cigarettes and their sales packaging sold within the territory of the P.R.China.</t>
  </si>
  <si>
    <t>Consumer information, labelling (TBT); Other (TBT)</t>
  </si>
  <si>
    <r>
      <rPr>
        <sz val="11"/>
        <rFont val="Calibri"/>
      </rPr>
      <t>https://members.wto.org/crnattachments/2022/TBT/CHN/22_3011_00_x.pdf</t>
    </r>
  </si>
  <si>
    <t>Lithuania</t>
  </si>
  <si>
    <t>Colombia</t>
  </si>
  <si>
    <t>Proyecto de resolución del Ministerio de Transporte y la Agencia Nacional de Seguridad Vial "Por la cual se adopta el reglamento técnico para la evaluación del desempeño de sistemas de contención vehicular" (Draft Resolution of the Ministry of Transport and National Road Safety Agency "adopting the technical regulation on performance assessment for vehicle restraint systems") (12 pages, in Spanish)</t>
  </si>
  <si>
    <t>The notified draft Resolution seeks to adopt the technical regulation on performance assessment for vehicle restraint systems that are produced or marketed in Colombia and used in road infrastructure throughout Colombian territory, with a view to preventing or minimizing risks to human life and health through technical performance requirements for such systems.</t>
  </si>
  <si>
    <r>
      <rPr>
        <sz val="11"/>
        <rFont val="Calibri"/>
      </rPr>
      <t>https://members.wto.org/crnattachments/2022/TBT/COL/22_3046_01_s.pdf
https://members.wto.org/crnattachments/2022/TBT/COL/22_3046_00_s.pdf</t>
    </r>
  </si>
  <si>
    <t>UAE Technical Regulation for Labeling – Energy Efficiency Label for Electrical Appliances Part 9: Vacuum Cleaners</t>
  </si>
  <si>
    <t>  This technical regulation applies to household electric mains-operated vacuum cleaners, including hybrid vacuum cleaners.This standard does not apply to the following types:·  Water-only vacuum cleaners, dry and water-based vacuum cleaners, battery-only or self-powered vacuum cleaners (robot ), industrial or central vacuums·  Floor polisher·  Vacuums intended for use outside the buildings (outdoor vacuum).The purpose of this regulation is to define the energy consumption of household vacuum cleaners and methods of measurement for them.</t>
  </si>
  <si>
    <r>
      <rPr>
        <sz val="11"/>
        <rFont val="Calibri"/>
      </rPr>
      <t>https://members.wto.org/crnattachments/2022/TBT/ARE/22_3015_00_e.pdf
https://members.wto.org/crnattachments/2022/TBT/ARE/22_3015_00_x.pdf</t>
    </r>
  </si>
  <si>
    <t>Proposed amendments to the “Standards and Specifications for Hygiene Products”</t>
  </si>
  <si>
    <t>MFDS is amending the “Standards and Specifications for Hygiene Products” as follows:‘Sodium dichloroisocyanurate’ and ‘Alkyl dimethyl benzyl ammonium chloride’ are being excluded from the raw materials for spray type dishwashing detergent. </t>
  </si>
  <si>
    <r>
      <rPr>
        <sz val="11"/>
        <rFont val="Calibri"/>
      </rPr>
      <t>https://members.wto.org/crnattachments/2022/TBT/KOR/22_3058_00_x.pdf</t>
    </r>
  </si>
  <si>
    <t>Tanzania</t>
  </si>
  <si>
    <t>GDC 4 (1074) DTZS, Packaging - Steel drums - Part 2: Non-removable head drums - Specification, 1st Edition</t>
  </si>
  <si>
    <t>This draft Tanzania standard specifies the requirements, methods of sampling and testing for non-removable head drums or tight head drums, manufactured from galvanized or ungalvanized steel sheet</t>
  </si>
  <si>
    <t>55.140 - Barrels. Drums. Canisters</t>
  </si>
  <si>
    <t>Consumer information, labelling (TBT); Quality requirements (TBT)</t>
  </si>
  <si>
    <r>
      <rPr>
        <sz val="11"/>
        <rFont val="Calibri"/>
      </rPr>
      <t>https://members.wto.org/crnattachments/2022/TBT/TZA/22_2986_00_e.pdf</t>
    </r>
  </si>
  <si>
    <t>AFDC 19 (1127) DTZS,Raw Walnut Kernels – Specification</t>
  </si>
  <si>
    <t>This Tanzania Standard specifies requirements, methods of sampling and testing for raw walnut kernels obtained from walnut tree (Juglans regia L.) intended for human consumption or to be used in the food industry.</t>
  </si>
  <si>
    <t>67.230 - Prepackaged and prepared foods</t>
  </si>
  <si>
    <t>Consumer information, labelling (TBT); Protection of human health or safety (TBT); Quality requirements (TBT)</t>
  </si>
  <si>
    <r>
      <rPr>
        <sz val="11"/>
        <rFont val="Calibri"/>
      </rPr>
      <t>https://members.wto.org/crnattachments/2022/TBT/TZA/22_2983_00_e.pdf</t>
    </r>
  </si>
  <si>
    <t>Sweden</t>
  </si>
  <si>
    <t>Section 3 of the proposed act amending the Food Act (2006:804)</t>
  </si>
  <si>
    <t>It is proposed that products similar to snus be equated with food in Section 3 of the Food Act (2006:804). This means that such products are covered by the requirements that apply to snus and chewing tobacco in the area of food products.</t>
  </si>
  <si>
    <r>
      <rPr>
        <sz val="11"/>
        <rFont val="Calibri"/>
      </rPr>
      <t>https://ec.europa.eu/growth/tools-databases/tris/en/search/?trisaction=search.detail&amp;year=2022&amp;num=161</t>
    </r>
  </si>
  <si>
    <t>Key Points and Judgment Principles of GMP Inspection for Cosmetics (Draft)</t>
  </si>
  <si>
    <t>The document is to strengthen the supervision of cosmestics safety and quality,promote the development of cosmetics industry,and protect the health rights of consumers.</t>
  </si>
  <si>
    <t>71.100.70 - Cosmetics. Toiletries</t>
  </si>
  <si>
    <t>Protection of human health or safety (TBT); Quality requirements (TBT)</t>
  </si>
  <si>
    <r>
      <rPr>
        <sz val="11"/>
        <rFont val="Calibri"/>
      </rPr>
      <t>https://members.wto.org/crnattachments/2022/TBT/CHN/22_3005_00_x.pdf</t>
    </r>
  </si>
  <si>
    <t> Safety and Technical Standards for Cosmetics (2022)(Draft)</t>
  </si>
  <si>
    <t>The document is to ensure the safety of cosmetics, promote the  scientific supervision of cosmetics, promote the development of cosmetics industry and  protect the health rights of  consumers.</t>
  </si>
  <si>
    <r>
      <rPr>
        <sz val="11"/>
        <rFont val="Calibri"/>
      </rPr>
      <t>https://members.wto.org/crnattachments/2022/TBT/CHN/22_3007_00_x.pdf</t>
    </r>
  </si>
  <si>
    <t>GDC 4 (195) DTZS, Sharps container - Specification, 1st Edition</t>
  </si>
  <si>
    <t>This Tanzania Standard specifies requirements and test methods for sharps containers intended to hold potentially infectious medical waste comprised largely of devices, which can readily cause physical injury, e.g. scalpels, blades, hypodermic needles and syringes. This Tanzania Standard covers sharps container that are supplied complete by the manufacturer and those that are supplied as components intended to be assembled by the user. No limitation in size of containers is specified in this Tanzania Standard and no requirements are included for materials of construction. However, the materials used should be such that the containers can be disposed by incineration.</t>
  </si>
  <si>
    <t>55.020 - Packaging and distribution of goods in general</t>
  </si>
  <si>
    <r>
      <rPr>
        <sz val="11"/>
        <rFont val="Calibri"/>
      </rPr>
      <t>https://members.wto.org/crnattachments/2022/TBT/TZA/22_2984_00_e.pdf</t>
    </r>
  </si>
  <si>
    <t>AFDC 11 (1290) DTZS,Biotechnology - Biobanking - Process and quality requirements for establishment, maintenance and characterization of mammalian cell lines</t>
  </si>
  <si>
    <t>This Tanzania standard specifies process and quality requirements for the biobanking of mammalian (including human) cell lines. It describes requirements for the fundamental procedures of the biobank handling cell lines, such as establishment, reception, identification, propagation, preservation, storage, quality control, and distribution of cell lines. This Tanzania standard can be used by organizations performing biobanking activities with mammalian cell lines used for research and development, biobank users, organizations and schemes using peer_x0002_assessment and accreditation bodies. This Tanzania standard does not apply to biological material intended for therapeutic use. NOTE: National regulations or requirements can also apply to specific topics covered in this Tanzania standards.</t>
  </si>
  <si>
    <t>07.080 - Biology. Botany. Zoology</t>
  </si>
  <si>
    <t>Quality requirements (TBT)</t>
  </si>
  <si>
    <r>
      <rPr>
        <sz val="11"/>
        <rFont val="Calibri"/>
      </rPr>
      <t>https://members.wto.org/crnattachments/2022/TBT/TZA/22_2982_00_e.pdf</t>
    </r>
  </si>
  <si>
    <t>GDC 4 (1079) DTZS, Lamination Plastic films - Specification, 1st Edition</t>
  </si>
  <si>
    <t>This draft Tanzania standard specifies requirements, methods of sampling and testing for plastic films used for lamination purposes. </t>
  </si>
  <si>
    <t>55.040 - Packaging materials and accessories</t>
  </si>
  <si>
    <t>Quality requirements (TBT); Consumer information, labelling (TBT)</t>
  </si>
  <si>
    <r>
      <rPr>
        <sz val="11"/>
        <rFont val="Calibri"/>
      </rPr>
      <t>https://members.wto.org/crnattachments/2022/TBT/TZA/22_2992_00_e.pdf</t>
    </r>
  </si>
  <si>
    <t>Act on Tobacco-free nicotine products </t>
  </si>
  <si>
    <t>It is proposed that an act on tobacco-free nicotine products be presented, entailing the introduction of provisions on product requirements, labelling, marketing, product control, an age limit, etc. The Government or the authority designated by the Government will specify the details concerning what the products will be allowed to contain, how the product declaration is to be formulated and how the products are to be labelled. The new act has been formulated so as to cover products containing nicotine that have not yet been developed.</t>
  </si>
  <si>
    <r>
      <rPr>
        <sz val="11"/>
        <rFont val="Calibri"/>
      </rPr>
      <t>https://ec.europa.eu/growth/tools-databases/tris/en/search/?trisaction=search.detail&amp;year=2022&amp;num=158</t>
    </r>
  </si>
  <si>
    <t xml:space="preserve">Renewable Fuel Standard Program: Canola Oil Pathways to Renewable Diesel, Jet Fuel, Naphtha, Liquefied Petroleum Gas and Heating Oil_x000D_
</t>
  </si>
  <si>
    <t>Proposed rule - In this proposed rule, the Environmental Protection Agency (EPA) is providing an opportunity for comment on a proposed analysis of the lifecycle greenhouse gas (GHG) emissions associated with certain biofuels that are produced from canola/rapeseed oil. This assessment considers diesel, jet fuel, heating oil, naphtha, and liquefied petroleum gas (LPG) produced from canola/rapeseed oil via a hydrotreating process, and proposes to find that these pathways would meet the lifecycle GHG emissions reduction threshold of 50 percent required for advanced biofuels and biomass-based diesel under the Renewable Fuel Standard (RFS) program. Based on these analyses, EPA is proposing to approve these fuel pathways, making them eligible to generate Renewable Identification Numbers (RINs), provided they satisfy the other definitional and RIN generation criteria for renewable fuel specified in the RFS regulations.</t>
  </si>
  <si>
    <t>13.020 - Environmental protection; 75.160 - Fuels</t>
  </si>
  <si>
    <r>
      <rPr>
        <sz val="11"/>
        <rFont val="Calibri"/>
      </rPr>
      <t>https://members.wto.org/crnattachments/2022/TBT/USA/22_2998_00_e.pdf</t>
    </r>
  </si>
  <si>
    <t>CDC 3(908) DTZS, Face pack — Specification, 1st edition</t>
  </si>
  <si>
    <t>This Draft Tanzania Standard specifies requirements, sampling and test methods for face packs.</t>
  </si>
  <si>
    <t>71.100.10 - Materials for aluminium production</t>
  </si>
  <si>
    <t>Consumer information, labelling (TBT); Quality requirements (TBT); Prevention of deceptive practices and consumer protection (TBT)</t>
  </si>
  <si>
    <r>
      <rPr>
        <sz val="11"/>
        <rFont val="Calibri"/>
      </rPr>
      <t>https://members.wto.org/crnattachments/2022/TBT/TZA/22_2991_00_e.pdf</t>
    </r>
  </si>
  <si>
    <t>Energy Conservation Program: Energy Conservation Standards for Consumer Pool Heaters</t>
  </si>
  <si>
    <t>Notice of proposed rulemaking (NOPR) and announcement of public meeting - The Energy Policy and Conservation Act, as amended ("EPCA"), prescribes energy conservation standards for various consumer products and certain commercial and industrial equipment, including consumer pool heaters. EPCA also requires the U.S. Department of Energy ("DOE") to periodically determine whether more-stringent, standards would be technologically feasible and economically justified, and would result in significant energy savings. In this notice of proposed rulemaking ("NOPR"), DOE proposes definitions for the different classes of pool heaters, amended energy conservation standards for gas-fired pool heaters, new energy conservation standards for electric pool heaters, and also announces a public meeting to receive comment on these proposed standards and associated analyses and results.</t>
  </si>
  <si>
    <t>13.020 - Environmental protection; 97.100 - Domestic, commercial and industrial heating appliances</t>
  </si>
  <si>
    <t>Prevention of deceptive practices and consumer protection (TBT); Protection of the environment (TBT)</t>
  </si>
  <si>
    <r>
      <rPr>
        <sz val="11"/>
        <rFont val="Calibri"/>
      </rPr>
      <t>https://members.wto.org/crnattachments/2022/TBT/USA/22_3000_00_e.pdf</t>
    </r>
  </si>
  <si>
    <t>TBS/AFDC 19(1093) DTZS, Pumpkin Seeds Flour – Specification</t>
  </si>
  <si>
    <t>This Tanzania Standard specifies the requirements, sampling and test methods for pumpkin seeds flour intended for human consumption or for other use in the food industry.</t>
  </si>
  <si>
    <t>67.200.20 - Oilseeds</t>
  </si>
  <si>
    <r>
      <rPr>
        <sz val="11"/>
        <rFont val="Calibri"/>
      </rPr>
      <t>https://members.wto.org/crnattachments/2022/TBT/TZA/22_2978_00_e.pdf</t>
    </r>
  </si>
  <si>
    <t>Chapter 2, Section 6 a of the proposed act amending the Act on tobacco and similar products (2018:2088)</t>
  </si>
  <si>
    <t>It is proposed that a prohibition against flavouring of e-liquids containing additives that produce a clearly perceptible scent or flavour of something other than tobacco be introduced into Chapter 2, Section 6 a of the Act on tobacco and similar products (2018:2088). By means of an authorisation, the Government or the authority designated by the Government will issue detailed regulations on the additives. In connection with the provision, it is proposed that, under Chapter 8, Section 2 of the same Act, a municipality may charge fees for its supervision of those who sell nicotine-free liquids intended for consumption through electronic cigarettes.</t>
  </si>
  <si>
    <r>
      <rPr>
        <sz val="11"/>
        <rFont val="Calibri"/>
      </rPr>
      <t>https://ec.europa.eu/growth/tools-databases/tris/en/search/?trisaction=search.detail&amp;year=2022&amp;num=159</t>
    </r>
  </si>
  <si>
    <t>AFDC 19 (1105) DTZS,Sunflower seeds for oil extraction – Specification</t>
  </si>
  <si>
    <t>This Tanzania Standard specifies requirements, sampling and testing methods for sunflower (Helianthus annuus, L.) seeds intended for oil extraction. </t>
  </si>
  <si>
    <r>
      <rPr>
        <sz val="11"/>
        <rFont val="Calibri"/>
      </rPr>
      <t>https://members.wto.org/crnattachments/2022/TBT/TZA/22_2979_00_e.pdf</t>
    </r>
  </si>
  <si>
    <t>Safety Glazing Standards; Codifying Existing Waivers and Adding 
Test Flexibility</t>
  </si>
  <si>
    <t>Notice of proposed rulemaking - FRA proposes to amend its Safety Glazing Standards for exterior windows on railroad equipment to codify long-standing waivers, add a new testing option to improve consistency of glazing testing, and revise outdated section headings. The proposed changes would update and clarify existing requirements to maintain and, in some cases, enhance safety, while reducing unnecessary costs. Codification of the waivers as proposed is also consistent with the Infrastructure Investment and Jobs Act, and would enable FRA to more efficiently use its inspection resources.</t>
  </si>
  <si>
    <t>03.120 - Quality; 19.020 - Test conditions and procedures in general; 45.060.01 - Railway rolling stock in general; 81.040 - Glass</t>
  </si>
  <si>
    <t>Protection of human health or safety (TBT); Cost saving and productivity enhancement (TBT); Quality requirements (TBT)</t>
  </si>
  <si>
    <r>
      <rPr>
        <sz val="11"/>
        <rFont val="Calibri"/>
      </rPr>
      <t>https://members.wto.org/crnattachments/2022/TBT/USA/22_2999_00_e.pdf</t>
    </r>
  </si>
  <si>
    <t>GDC 4 (1076) DTZS, Polyethylene terephthalate (PET) bottles for packaging liquids products - Specification, 1st Edition</t>
  </si>
  <si>
    <t>This draft Tanzania standard specifies the requirements, method of sampling and testing for removable head or open head drums, manufactured from galvanized or ungalvanized steel sheets.</t>
  </si>
  <si>
    <t>55.100 - Bottles. Pots. Jars</t>
  </si>
  <si>
    <r>
      <rPr>
        <sz val="11"/>
        <rFont val="Calibri"/>
      </rPr>
      <t>https://members.wto.org/crnattachments/2022/TBT/TZA/22_2985_00_e.pdf</t>
    </r>
  </si>
  <si>
    <t>GDC 4 (1076) DTZS, Polyethylene terephthalate (PET) bottles for packaging liquids products -Specification,1 st Edition</t>
  </si>
  <si>
    <t>This draft Tanzania standard specifies requirements, method of sampling and test for bottles made from Polyethylene Terephthalate (PET) intended for the packaging of liquids. This standard does not cover PET bottles for packing pharmaceutical products. </t>
  </si>
  <si>
    <r>
      <rPr>
        <sz val="11"/>
        <rFont val="Calibri"/>
      </rPr>
      <t>https://members.wto.org/crnattachments/2022/TBT/TZA/22_2987_00_e.pdf</t>
    </r>
  </si>
  <si>
    <t>Guidelines on the Voluntary Certification of Food Contact Articles Used for Prepackaged Processed Food Products</t>
  </si>
  <si>
    <t>1. To establish the guidelines on the conduct of voluntary certification of food contact articles used for prepackaged processed food products. 2. To provide information on the process of application for the voluntary certification to the stakeholders involved.</t>
  </si>
  <si>
    <r>
      <rPr>
        <sz val="11"/>
        <rFont val="Calibri"/>
      </rPr>
      <t>https://members.wto.org/crnattachments/2022/TBT/PHL/22_3028_00_e.pdf</t>
    </r>
  </si>
  <si>
    <t>AFDC 19(1106) DTZS,Mustard Seeds for oil extraction – Specification</t>
  </si>
  <si>
    <t>This Tanzania Standard specifies requirements, methods of sampling and test for white mustard (Sinapis alba or Brassica hirta), brown and yellow mustard (Brassica juncea) or black mustard (Brassica nigra) intended for oil extraction.</t>
  </si>
  <si>
    <r>
      <rPr>
        <sz val="11"/>
        <rFont val="Calibri"/>
      </rPr>
      <t>https://members.wto.org/crnattachments/2022/TBT/TZA/22_2980_00_e.pdf</t>
    </r>
  </si>
  <si>
    <t>CDC 13 (935) DTZS, Shoe Cream — Specification, 1st edition </t>
  </si>
  <si>
    <t>This Draft Tanzania Standard specifies requirements, sampling and test methods for wax-emulsion type shoe cream suitable for general application to leather footwear.</t>
  </si>
  <si>
    <t>71.100.40 - Surface active agents</t>
  </si>
  <si>
    <r>
      <rPr>
        <sz val="11"/>
        <rFont val="Calibri"/>
      </rPr>
      <t>https://members.wto.org/crnattachments/2022/TBT/TZA/22_2990_00_e.pdf</t>
    </r>
  </si>
  <si>
    <t>CDC 13(940) DTZS,Surface polish — Specification,1 st edition</t>
  </si>
  <si>
    <t>This Draft Tanzania Standard specifies requirements, sampling and test methods for wax-based polishes in form of paste and liquid applicable to polishes intended for use on plastics, leather, rubber, finished furniture and car interiors like dashboards and leather seats. </t>
  </si>
  <si>
    <r>
      <rPr>
        <sz val="11"/>
        <rFont val="Calibri"/>
      </rPr>
      <t>https://members.wto.org/crnattachments/2022/TBT/TZA/22_2988_00_e.pdf</t>
    </r>
  </si>
  <si>
    <t>GDC 4 (1078) DTZS, Plastics - Thermoplastic silage films and tubes - Specification, 1st Edition</t>
  </si>
  <si>
    <t>This draft Tanzania standard specifies requirements, method of sampling and test for thermoplastic silage films and tubes for agriculture purposes. This draft Tanzania standard is applicable to transparent, black, white or colored thermoplastic silage films and tubes. This draft standard does not cover silage films obtained by sealing two or more films in machine direction.</t>
  </si>
  <si>
    <r>
      <rPr>
        <sz val="11"/>
        <rFont val="Calibri"/>
      </rPr>
      <t>https://members.wto.org/crnattachments/2022/TBT/TZA/22_2989_00_e.pdf</t>
    </r>
  </si>
  <si>
    <t>CDC 3(910) DTZS, Herbal cosmetics — General guidelines, 1st Edition </t>
  </si>
  <si>
    <t>This Draft Tanzania Standard provide general guidelines for herbal cosmetics. This guideline does not cover herbal products which therapeutical claims are made.</t>
  </si>
  <si>
    <r>
      <rPr>
        <sz val="11"/>
        <rFont val="Calibri"/>
      </rPr>
      <t>https://members.wto.org/crnattachments/2022/TBT/TZA/22_2977_00_e.pdf</t>
    </r>
  </si>
  <si>
    <t>UAE Technical Regulation for Labeling – Energy Efficiency Label for Electrical Appliances_x000D_
Part 4: Electric Storage Water Heaters</t>
  </si>
  <si>
    <t>  This Technical regulation concerned with the  requirements for electric storage water heaters for household and similar purposes and intended for heating water below boiling temperature, their rated capacity being not more than 500 liters.</t>
  </si>
  <si>
    <r>
      <rPr>
        <sz val="11"/>
        <rFont val="Calibri"/>
      </rPr>
      <t>https://members.wto.org/crnattachments/2022/TBT/ARE/22_3013_00_e.pdf
https://members.wto.org/crnattachments/2022/TBT/ARE/22_3013_00_x.pdf</t>
    </r>
  </si>
  <si>
    <t>Canada</t>
  </si>
  <si>
    <t>Consultation of ICES-004, Issue 5, Alternating Current High Voltage Power Systems</t>
  </si>
  <si>
    <t>Notice is hereby given by Innovation, Science and Economic Development Canada that the following consultation has been published at Web siteInterference-Causing Equipment Standard, ICES-004, Issue 5, Alternating Current High Voltage Power Systems sets out limits for radiated emissions between 150 kHz and 30 MHz generated by alternating current (AC) high voltage power systems, as well as corresponding measurement procedures.</t>
  </si>
  <si>
    <t>33.060 - Radiocommunications; 33.100 - Electromagnetic compatibility (EMC)</t>
  </si>
  <si>
    <r>
      <rPr>
        <sz val="11"/>
        <rFont val="Calibri"/>
      </rPr>
      <t>https://www.rabc-cccr.ca/ised-interference-causing-equipment-standard-ices-004-issue-5-april-2022-alternating-current-high-voltage-power-systems/ (English)
https://www.rabc-cccr.ca/fr/isde-norme-sur-le-materiel-brouilleur-nmb-004-5e-edition-avril-2022-reseaux-electriques-de-courant-alternatif-a-haute-tension/ (French)</t>
    </r>
  </si>
  <si>
    <t>Mongolia</t>
  </si>
  <si>
    <t>MNS 6648, Standards for requirements for labeling of prepackaged foods</t>
  </si>
  <si>
    <t>This standard specifies the requirements for the labelling of prepackaged foods.</t>
  </si>
  <si>
    <t>National security requirements (TBT); Consumer information, labelling (TBT); Protection of human health or safety (TBT)</t>
  </si>
  <si>
    <r>
      <rPr>
        <sz val="11"/>
        <rFont val="Calibri"/>
      </rPr>
      <t>https://members.wto.org/crnattachments/2022/TBT/MNG/22_2973_00_x.pdf</t>
    </r>
  </si>
  <si>
    <t>Switzerland</t>
  </si>
  <si>
    <t>Draft Energy Efficiency Ordinance</t>
  </si>
  <si>
    <t>The notified draft ordinance will set out stricter (1-6) or novel (7-8) minimum energy performance standards (MEPS) forhousehold refrigerators;household tumble driers;household dishwashers;professional refrigerated storage cabinets; electric hot water storage heaters; centralized and decentralized electric heaters; professional dishwashers; professional cooking appliances;in order to reduce their respective electricity consumption and increase the national security of electricity supply. The MEPS will lead to overall cost savings for consumers and businesses over the use phase of these products. Products not meeting these requirements will not be allowed to be placed on the Swiss market. A one-year transition period will allow the selling of non-compliant appliances that have been placed on the market before the date of entry in force. </t>
  </si>
  <si>
    <t>Prevention of deceptive practices and consumer protection (TBT); Protection of the environment (TBT); Other (TBT)</t>
  </si>
  <si>
    <r>
      <rPr>
        <sz val="11"/>
        <rFont val="Calibri"/>
      </rPr>
      <t>https://fedlex.data.admin.ch/filestore/fedlex.data.admin.ch/eli/dl/proj/2022/8/cons_1/doc_1/fr/pdf-a/fedlex-data-admin-ch-eli-dl-proj-2022-8-cons_1-doc_1-fr-pdf-a.pdf
https://fedlex.data.admin.ch/filestore/fedlex.data.admin.ch/eli/dl/proj/2022/8/cons_1/doc_1/de/pdf-a/fedlex-data-admin-ch-eli-dl-proj-2022-8-cons_1-doc_1-de-pdf-a.pdf 
https://fedlex.data.admin.ch/filestore/fedlex.data.admin.ch/eli/dl/proj/2022/8/cons_1/doc_1/it/pdf-a/fedlex-data-admin-ch-eli-dl-proj-2022-8-cons_1-doc_1-it-pdf-a.pdf</t>
    </r>
  </si>
  <si>
    <t>Botswana</t>
  </si>
  <si>
    <t> BOS ISO 14520-1:2015, Gaseous fire-extinguishing systems — Physical properties and system design — Part 1: General requirements</t>
  </si>
  <si>
    <t>This part of ISO 14520 specifies requirements and gives recommendations for the design, installation, testing, maintenance and safety of gaseous fire fighting systems in buildings, plants or other structures, and the characteristics of the various extinguishants and types of fire for which they are a suitable extinguishing medium.It covers total flooding systems primarily related to buildings, plants and other specific applications, utilizing electrically non-conducting gaseous fire extinguishants that do not leave a residue after discharge and for which there are sufficient data currently available to enable validation of performance and safety characteristics by an appropriate independent authority. This part of ISO 14520 is not applicable to explosion suppression.This part of ISO 14520 is not intended to indicate approval of the extinguishants listed therein by the appropriate authorities, as other extinguishants may be equally acceptable. CO2 is not included as it is covered by other International Standards.This part of ISO 14520 is applicable to the extinguishants listed in Table 1. It is essential that it be used in conjunction with the separate parts of ISO 14520 for specific extinguishants, as cited in Table 1.</t>
  </si>
  <si>
    <t>13.220.10 - Fire-fighting</t>
  </si>
  <si>
    <t>National security requirements (TBT); Consumer information, labelling (TBT); Protection of human health or safety (TBT); Protection of animal or plant life or health (TBT); Protection of the environment (TBT); Reducing trade barriers and facilitating trade (TBT)</t>
  </si>
  <si>
    <r>
      <rPr>
        <sz val="11"/>
        <rFont val="Calibri"/>
      </rPr>
      <t xml:space="preserve">https://ice.iso.org/documents/ui/#!/browse/ISO
</t>
    </r>
  </si>
  <si>
    <t>Green Coffee Bean</t>
  </si>
  <si>
    <t>This GSO standard is concerned with green coffee beans ready for use as raw material for human consumption.</t>
  </si>
  <si>
    <t>67.140 - Tea. Coffee. Cocoa</t>
  </si>
  <si>
    <r>
      <rPr>
        <sz val="11"/>
        <rFont val="Calibri"/>
      </rPr>
      <t>https://members.wto.org/crnattachments/2022/TBT/SAU/22_2873_00_x.pdf</t>
    </r>
  </si>
  <si>
    <t> BOS ISO 21925-1:2018 Fire resistance tests — Fire dampers for air distribution systems — Part 1: Mechanical dampers</t>
  </si>
  <si>
    <t>This document specifies a test method for the determination of the resistance of fire dampers to heat, and for the evaluation of their ability to prevent fire and smoke spreading from one fire compartment to another through an air distribution system.It is applicable to mechanical fire dampers. It is not intended to be used for dampers used only in smoke control systems, for testing fire protection devices which only deal with air transfer applications, or for dampers used in suspended ceilings, as the installation of the damper and duct can have an adverse effect on the performance of the suspended ceiling, requiring other methods of evaluation.NOTE "Air transfer" is a low-pressure application through a fire separation door (or wall, floor) without any connection to an air duct.</t>
  </si>
  <si>
    <t>13.220.50 - Fire-resistance of building materials and elements</t>
  </si>
  <si>
    <t>National security requirements (TBT); Prevention of deceptive practices and consumer protection (TBT); Protection of human health or safety (TBT); Protection of animal or plant life or health (TBT); Protection of the environment (TBT)</t>
  </si>
  <si>
    <t>Brazil</t>
  </si>
  <si>
    <t>E09. COVID-19 TBT</t>
  </si>
  <si>
    <t>Revisions of the Enforcement Ordinance, Regulation and the Notification of the Ministry of Economy, Trade and Industry (METI) under the Act on the Rational Use of Energy</t>
  </si>
  <si>
    <t>Development of the standards of judgement under the Act on the Rational Use of Energy, the target fiscal year for meeting the standards, the standards of insulating performance and labelling requirement.</t>
  </si>
  <si>
    <r>
      <rPr>
        <sz val="11"/>
        <rFont val="Calibri"/>
      </rPr>
      <t>https://members.wto.org/crnattachments/2022/TBT/JPN/22_2945_00_e.pdf</t>
    </r>
  </si>
  <si>
    <t>   BOS ISO 7203-1 :2019, Fire extinguishing media — Foam concentrates — Part 1: Specification for low-expansion foam concentrates for top application to water-immiscible liquids</t>
  </si>
  <si>
    <t>This document specifies the essential properties and performance of liquid foam concentrates used to make low-expansion foams for the control, the extinction and the inhibition of reignition of fires of water-immiscible liquids. Minimum performance on certain test fires is specified.These foams are suitable for top application to fires of water-immiscible liquids. The foams that conform with ISO 7203-3 are also suitable for top application to fires of water-miscible liquids.The foam concentrates can be suitable for use in non-aspirating sprayers or for subsurface application to liquid fires, but the requirements specific to those applications are outside the scope of this document.</t>
  </si>
  <si>
    <t>National security requirements (TBT); Consumer information, labelling (TBT); Prevention of deceptive practices and consumer protection (TBT); Protection of animal or plant life or health (TBT); Protection of human health or safety (TBT); Protection of the environment (TBT)</t>
  </si>
  <si>
    <t>Myanmar</t>
  </si>
  <si>
    <t>Directive for Labelling of Prepackaged Foods (directive order (8 /2022), </t>
  </si>
  <si>
    <t>This notification is to inform Members that Myanmar announced Directive for Labelling of prepackaged food to follow which apply to all prepackaged foods manufactured domestically or import. The directive will be effective 1 year after announcement of it and after that there will be correctional phase of 3 months for large enterprise, 6 months for medium enterprise and 9 months for small enterprise.</t>
  </si>
  <si>
    <t>Quality requirements (TBT); Protection of human health or safety (TBT); Consumer information, labelling (TBT)</t>
  </si>
  <si>
    <r>
      <rPr>
        <sz val="11"/>
        <rFont val="Calibri"/>
      </rPr>
      <t>https://members.wto.org/crnattachments/2022/TBT/MMR/22_2952_00_e.pdf
https://www.fda.gov.mm/?p=5330</t>
    </r>
  </si>
  <si>
    <t>Thailand</t>
  </si>
  <si>
    <t>Draft Ministerial Regulation on Single-use hygienic face masks (TIS2424–25XX(20XX))</t>
  </si>
  <si>
    <t>The draft ministerial regulation mandates single-use hygienic face masks to conform with the standard for Single-use hygienic face masks (TIS2424-25XX(20XX)).This standard covers only single-use hygienic face masks used for particle filtration to reduce the risk of infectious diseases transmitted through direct person-to-person contact.The standard does not cover respiratory protective devices: particulate air purifying (TIS 2199) and respiratory protective devices: combination particulate and gas and vapour (TIS 2382).</t>
  </si>
  <si>
    <r>
      <rPr>
        <sz val="11"/>
        <rFont val="Calibri"/>
      </rPr>
      <t>https://members.wto.org/crnattachments/2022/TBT/THA/22_2946_00_x.pdf</t>
    </r>
  </si>
  <si>
    <t>Change of the The List of Construction Products Subject to Regulation approved on 24 January 2022 by the Order No. D1-15 of the Minister of the Environment of the Republic of Lithuania (1 pages, in Lithuanian).</t>
  </si>
  <si>
    <t>It should be noted that the Minister of Environment of the Republic of Lithuania on January 24, 2022 order no. D1-15 "List of Construction Products Subject to Regulation" was notified by The European Commission, the Member States and the World Trade Organization (draft legal act No. 2021/608/LT and G/TBT/N/LTU/43). The notification procedure ended on December 22, 2021. The European Commission and the Member States did not have any comments.This draft order proposes to supplement sub-paragraphs 2.2, 2.4 and 2.6, which would provide a corresponding exemption for access to the market of non-harmonized construction products in the market of the Republic of Lithuania for a transitional period.The amendment to the order was adopted in view of the fact that the Russian Federation was carrying out a military attack on Ukraine, which is in line with military aggression under international law, and the Republic of Belarus involvement in the attack, and due to Council Regulation (EU) 2022/355 of 2 March 2022 amending Regulation (EC) No 765/2006 concerning restrictive measures in view of the situation in Belarus, to ensure that these countries are not directly or indirectly financed by the Republic of Lithuania and the European Union, state enterprise Construction Products Certification Center suspended validity of certificates of constancy of performance of construction products, certificates of conformity of (internal) production control of construction products (hereinafter - certificates). Therefore The Ministry of Environment has prepared an order considering the problems and proposals raised by market participants, which facilitates the access of non-harmonized construction products to the market of the Republic of Lithuania during the transition period.Given the urgency and complexity of the situation, legislation should be assessed as a matter of urgency.</t>
  </si>
  <si>
    <t>Draft Order of the Minister of Environment of the Republic of Lithuania “On Exceptional Requirements Applicable to the Market of the Republic of Lithuania for the Supply of Construction Products Listed in the List of Regulated Construction Products” (1 pages, in Lithuanian).</t>
  </si>
  <si>
    <t>The draft order specifies the access of the construction products of the non-harmonized area specified in Item 1 of the draft order to the market of the Republic of Lithuania. The specified construction products that do not have harmonized technical specifications may be placed on the market of the Republic of Lithuania without being certified by a certification body established in the Republic of Lithuania until 1 January 2023 and until 1 June 2023 may be used in construction, but:- the country of origin and / or registered manufacturer of the specified construction products may not be the Russian Federation or the Republic of Belarus;- when supplying the specified construction products to the market of the Republic of Lithuania, the manufacturer or distributor of the construction product shall ensure that these construction products are certified in at least one certification body designated or accredited by the European Union countries or the European Free Trade Association;- submit a declaration of performance, which must contain the information specified in sub-paragraph 3.2 of the draft order;- the manufacturer evaluates the essential characteristics of these construction products according to the purpose of use of the construction product in accordance with the Order No. of 24 January 2022 of the Minister of Environment of the Republic of Lithuania. D1-15 Information on the Approval of the List of Regulated Construction Products in the Approved Annex, Sub-paragraphs 19.2, 19.4 (Column 4);- by signing the declaration of performance, the manufacturer assumes responsibility for the compliance of the construction product with the declared performance.The amendment to the order was adopted in view of the fact that the Russian Federation was carrying out a military attack on Ukraine, which is in line with military aggression under international law, and the Republic of Belarus involvement in the attack, and due to Council Regulation (EU) 2022/355 of 2 March 2022 amending Regulation (EC) No 765/2006 concerning restrictive measures in view of the situation in Belarus, to ensure that these countries are not directly or indirectly financed by the Republic of Lithuania and the European Union, state enterprise Construction Products Certification Center suspended validity of certificates of constancy of performance of construction products, certificates of conformity of (internal) production control of construction products (hereinafter - certificates). Therefore The Ministry of Environment has prepared an order considering the problems and proposals raised by market participants, which facilitates the access of non-harmonized construction products to the market of the Republic of Lithuania during the transition period.Given the urgency and complexity of the situation, legislation should be assessed as a matter of urgency.</t>
  </si>
  <si>
    <t>Viet Nam</t>
  </si>
  <si>
    <t>Draft Circular guiding on food nutrition labelling</t>
  </si>
  <si>
    <t xml:space="preserve">This draft Circular stipulates the content and method of labelling nutritional ingredients, nutritional values and implementation roadmap for foods produced, traded and imported for circulation in Vietnam according to regulations specified in Appendix I to Decree No. 111/2021/ND-CP dated December 9, 2021 of the Government amending and supplementing a number of articles of Decree No. 43/2017/ND-CP dated April 14, 2017 of the Government on labelling of goods.The following food products are not regulated by this draft Circular:a) Food does not contain any nutritional ingredients specified in Article 5 of this Circular;b) Food materials;c) Products consisting of a single ingredient;d) Natural mineral water, bottled drinking water (including those containing only CO2 and/or flavorings);đ) Table salt;e) Vinegar and substitutes for vinegar including those with added flavoring only;g) Flavorings, additives, food processing aids;h) Food enzymes and enzymes;i) Tea, coffee without other added ingredients;k) Unpackaged foods_x000D_
</t>
  </si>
  <si>
    <r>
      <rPr>
        <sz val="11"/>
        <rFont val="Calibri"/>
      </rPr>
      <t>https://members.wto.org/crnattachments/2022/TBT/VNM/22_2922_00_e.pdf
https://members.wto.org/crnattachments/2022/TBT/VNM/22_2922_00_x.pdf</t>
    </r>
  </si>
  <si>
    <t>Draft Order of the Minister for Environment of the Republic of Lithuania amending the Order No D1-901 of the Minister for Environment of the Republic of Lithuania of 10 December 2015 approving the Technical Construction Regulation STR 1.01.04:2015 "Assessment, verification of constancy of performance of construction products for which there are no harmonized technical specifications and declaration of performance of such products. Designation of testing laboratories and certification bodies. National Technical Assessments and designation and notification of Technical Assessment Bodies” (hereinafter referred to as Draft Order).</t>
  </si>
  <si>
    <t>It should be noted that draft Order of the Minister for Environment of the Republic of Lithuania amending the Order No D1-901 of the Minister for Environment of the Republic of Lithuania of 10 December 2015 approving the Technical Construction Regulation STR 1.01.04:2015 „Assessment, verification of constancy of performance of construction products for which there are no harmonized technical specifications and declaration of performance of such products. Designation of testing laboratories and certification bodies. National Technical Assessments and designation and notification of Technical Assessment Bodies” was notified by The European Commission, the Member States and the World Trade Organization (draft legal act No. 2018/272/LT and G/TBT/N/LTU/33). The notification procedure ended on September 18, 2018. The European Commission and the Member States did not have any comments.This draft order proposes to supplement paragraph 16, which would provide a corresponding exemption for access to the market of non-harmonized construction products in the market of the Republic of Lithuania for a transitional period.The amendment to the order was adopted in view of the fact that the Russian Federation was carrying out a military attack on Ukraine, which is in line with military aggression under international law, and the Republic of Belarus involvement in the attack, and due to Council Regulation (EU) 2022/355 of 2 March 2022 amending Regulation (EC) No 765/2006 concerning restrictive measures in view of the situation in Belarus, to ensure that these countries are not directly or indirectly financed by the Republic of Lithuania and the European Union, state enterprise Construction Products Certification Center suspended validity of certificates of constancy of performance of construction products, certificates of conformity of (internal) production control of construction products (hereinafter - certificates). Therefore The Ministry of Environment has prepared an order considering the problems and proposals raised by market participants, which facilitates the access of non-harmonized construction products to the market of the Republic of Lithuania during the transition period.Given the urgency and complexity of the situation, legislation should be assessed as a matter of urgency.</t>
  </si>
  <si>
    <t>Ghana</t>
  </si>
  <si>
    <t>Road Vehicles - Requirements for Imported Used Vehicle</t>
  </si>
  <si>
    <t>This Ghana Standard specifies the requirements, which include safety characteristics and inspection criteria for imported used motor vehicles of categories M1, M2, M3, N1, N2, N3 and O with the exception of category L.</t>
  </si>
  <si>
    <t>87 - PAINT AND COLOUR INDUSTRIES</t>
  </si>
  <si>
    <r>
      <rPr>
        <sz val="11"/>
        <rFont val="Calibri"/>
      </rPr>
      <t>https://members.wto.org/crnattachments/2022/TBT/GHA/22_2878_00_e.pdf</t>
    </r>
  </si>
  <si>
    <t>Regulation on Safety of Pharmaceuticals, etc.</t>
  </si>
  <si>
    <t>To reinforce post marketing safety management and streamline submission of use of investigational products for treatment purpose by establishing legal basis on order to change of submission deadline of pharmaceutical risk management plan and on safety and efficacy review results. And to ensure patients' safety in using the investigational products by obligating investigational products providers to manage the safety information.</t>
  </si>
  <si>
    <t>Other (TBT); Protection of human health or safety (TBT)</t>
  </si>
  <si>
    <r>
      <rPr>
        <sz val="11"/>
        <rFont val="Calibri"/>
      </rPr>
      <t>https://members.wto.org/crnattachments/2022/TBT/KOR/22_2917_00_x.pdf</t>
    </r>
  </si>
  <si>
    <t>Broadcast Radio Technical Rules</t>
  </si>
  <si>
    <t xml:space="preserve">Final rule - The Federal Communication Commission (Commission or FCC) 
amends the rules applicable to broadcast radio stations to better 
reflect current requirements and eliminate redundant, outdated, or 
conflicting technical provisions.&gt;_x000D_
</t>
  </si>
  <si>
    <t>33.060 - Radiocommunications; 33.160 - Audio, video and audiovisual engineering; 33.170 - Television and radio broadcasting</t>
  </si>
  <si>
    <t>Reducing trade barriers and facilitating trade (TBT); Cost saving and productivity enhancement (TBT); Other (TBT)</t>
  </si>
  <si>
    <r>
      <rPr>
        <sz val="11"/>
        <rFont val="Calibri"/>
      </rPr>
      <t>https://members.wto.org/crnattachments/2022/TBT/USA/22_2851_00_e.pdf</t>
    </r>
  </si>
  <si>
    <t>France</t>
  </si>
  <si>
    <t>Décret relatif à l'interdiction de certains récipients pour aliments en plastique à usage unique constitués de plastique expansé ou extrudé (Decree banning certain single-use plastic food receptacles made of expanded or extruded plastic) (2 page(s), in French)</t>
  </si>
  <si>
    <t>The Law of 10 February 2020 on combating waste and on the circular economy bans certain single-use plastic products, including containers or receptacles made of expanded polystyrene intended for on-the-spot or on-the-move consumption. The ban seeks to prevent the environmental impact of discarding such single-use plastic products. To prevent any circumvention of this ban, the Decree supplements it by referring to the same products when made entirely or partly of extruded polystyrene, of expanded or extruded polypropylene.</t>
  </si>
  <si>
    <r>
      <rPr>
        <sz val="11"/>
        <rFont val="Calibri"/>
      </rPr>
      <t>https://members.wto.org/crnattachments/2022/TBT/FRA/22_2843_00_f.pdf
https://ec.europa.eu/growth/tools-databases/tris/fr/search/?trisaction=search.detail&amp;year=2022&amp;num=167</t>
    </r>
  </si>
  <si>
    <t>Uganda</t>
  </si>
  <si>
    <t>DUS 774:2022, Protective helmets for motorcycle users — Specification, Third Edition</t>
  </si>
  <si>
    <t>This draft Uganda Standard specifies the requirements and test methods for protective helmets intended for the protection of the driver or of the rider and the passenger while riding motorcycles of any kind, including motorized bicycles/tricycles, mopeds, motorbikes, quad bikes and scooters with or without side-car. This standard excludes helmets worn by participants in the competitive events.</t>
  </si>
  <si>
    <t>13.340.20 - Head protective equipment</t>
  </si>
  <si>
    <t>Consumer information, labelling (TBT); Protection of human health or safety (TBT); Quality requirements (TBT); Reducing trade barriers and facilitating trade (TBT); Prevention of deceptive practices and consumer protection (TBT)</t>
  </si>
  <si>
    <r>
      <rPr>
        <sz val="11"/>
        <rFont val="Calibri"/>
      </rPr>
      <t>https://members.wto.org/crnattachments/2022/TBT/UGA/22_2838_00_e.pdf</t>
    </r>
  </si>
  <si>
    <t>National Standard of the P.R.C., Fire Intumescent Seals</t>
  </si>
  <si>
    <t>This document specifies the grade code, model preparation, technical requirements, test methods, inspection rules, marks, packaging, transportation and storage of fire intumescent seals._x000D_
This document applies to fire intumescent seals.</t>
  </si>
  <si>
    <t>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</si>
  <si>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https://members.wto.org/crnattachments/2022/TBT/CHN/22_2855_00_x.pdf</t>
    </r>
  </si>
  <si>
    <t>National Standard of the P.R.C., Safety and general technical specifications for construction waterproof sheets</t>
  </si>
  <si>
    <t>This document specifies the safety and general technical requirements of construction waterproof sheets and describes the corresponding test methods. This document applies to factory formed waterproof sheets for construction projects.</t>
  </si>
  <si>
    <t>91.120.30 - Waterproofing</t>
  </si>
  <si>
    <t>Quality requirements (TBT); Protection of human health or safety (TBT); Prevention of deceptive practices and consumer protection (TBT)</t>
  </si>
  <si>
    <r>
      <rPr>
        <sz val="11"/>
        <rFont val="Calibri"/>
      </rPr>
      <t>https://members.wto.org/crnattachments/2022/TBT/CHN/22_2856_00_x.pdf</t>
    </r>
  </si>
  <si>
    <t>National Standard of the P.R.C., Mining Machinery—Safety Technical Specification</t>
  </si>
  <si>
    <t>This document specifies the safety requirements for equipment in the field of mining machinery._x000D_
This document applies to the mechanical equipment used in the mining, screening and processing of various solid minerals.</t>
  </si>
  <si>
    <t>73.100 - Mining equipment; 73.120 - Equipment for processing of minerals</t>
  </si>
  <si>
    <r>
      <rPr>
        <sz val="11"/>
        <rFont val="Calibri"/>
      </rPr>
      <t>https://members.wto.org/crnattachments/2022/TBT/CHN/22_2859_00_x.pdf</t>
    </r>
  </si>
  <si>
    <t>Revision to Regulation on Safety of Containers </t>
  </si>
  <si>
    <t>Under the High Pressure Gas Safety Act, the provisions of a new category of high-pressure-gas containers for hydrofluorocarbon will be established. </t>
  </si>
  <si>
    <r>
      <rPr>
        <sz val="11"/>
        <rFont val="Calibri"/>
      </rPr>
      <t>https://members.wto.org/crnattachments/2022/TBT/JPN/22_2872_00_e.pdf</t>
    </r>
  </si>
  <si>
    <t>National Standard of the P.R.C., Structural Silicone Sealants for Building</t>
  </si>
  <si>
    <t>This document specifies the terms and definitions, classification and marking, requirements, test methods, inspection rules, marking, packaging, transportation and storage of structural silicone sealant for building (hereinafter referred to as structural silicone sealant).This document applies to structural silicone  for bonding and assembly of building curtain wall and other structures with an expected design service life of no less than 25 years.</t>
  </si>
  <si>
    <t>91.100.50 - Binders. Sealing materials</t>
  </si>
  <si>
    <t>Protection of human health or safety (TBT); Prevention of deceptive practices and consumer protection (TBT); Quality requirements (TBT)</t>
  </si>
  <si>
    <r>
      <rPr>
        <sz val="11"/>
        <rFont val="Calibri"/>
      </rPr>
      <t>https://members.wto.org/crnattachments/2022/TBT/CHN/22_2858_00_x.pdf</t>
    </r>
  </si>
  <si>
    <t>National Standard of the P.R.C., Safety Technical Requirements for Glass in Building</t>
  </si>
  <si>
    <t>This document specifies the terminology and definition, technical requirements of safety, test methods and test rules of glass in building.This document applies to safety evaluation of glass in building.</t>
  </si>
  <si>
    <t>81.040.20 - Glass in building</t>
  </si>
  <si>
    <t>Prevention of deceptive practices and consumer protection (TBT); Protection of human health or safety (TBT); Protection of animal or plant life or health (TBT); Quality requirements (TBT)</t>
  </si>
  <si>
    <r>
      <rPr>
        <sz val="11"/>
        <rFont val="Calibri"/>
      </rPr>
      <t>https://members.wto.org/crnattachments/2022/TBT/CHN/22_2857_00_x.pdf</t>
    </r>
  </si>
  <si>
    <t>National Standard of the P.R.C., Earth-moving Machinery — Safety Technical Specification</t>
  </si>
  <si>
    <t>This document specifies the safety requirements for earth-moving machinery.This document applies to tractor dozer, loader, backhoe loader, hydraulic excavator, dumper, scraper, grader, pipelayer, trencher, landfill compactor, cable excavator, roller and horizontal directional drilling machine.This document does not apply to machines manufactured before the date of its publication.</t>
  </si>
  <si>
    <t>53.100 - Earth-moving machinery</t>
  </si>
  <si>
    <r>
      <rPr>
        <sz val="11"/>
        <rFont val="Calibri"/>
      </rPr>
      <t>https://members.wto.org/crnattachments/2022/TBT/CHN/22_2860_00_x.pdf</t>
    </r>
  </si>
  <si>
    <t>United Kingdom</t>
  </si>
  <si>
    <t>The Toys and Cosmetic Products (Restriction of Chemical Substances) Regulations 2022</t>
  </si>
  <si>
    <t>These measures will amend the Toys (Safety) Regulation 2011 as applicable in GB (“the Toys Regulations”) and the Cosmetics Regulation 1223/2009 as applicable in GB (“the Cosmetics Regulations”) as they apply in England, Wales and Scotland. They will amend permitted levels of certain chemicals in both the Toys Regulations and the Cosmetics Regulations. They will amend the Toy Regulations, to reduce the permitted limits of aluminium, aniline and formaldehyde as well as including provisions on three allergens used in fragrances, under the list of prohibited allergens in toys. We will be amending the Cosmetics Regulations to permit the use of salicylic acid for uses other than as a preservative only in specific product types, prohibit the use of deoxyarbutin and a set of chemicals classified as Carcinogenic, Mutagenic or Reprotoxic (CMR) under GB Classification, Labelling and Packaging (CLP) Regulations.</t>
  </si>
  <si>
    <t>71.100.70 - Cosmetics. Toiletries; 97.200.50 - Toys</t>
  </si>
  <si>
    <r>
      <rPr>
        <sz val="11"/>
        <rFont val="Calibri"/>
      </rPr>
      <t>https://members.wto.org/crnattachments/2022/TBT/GBR/22_2823_00_e.pdf</t>
    </r>
  </si>
  <si>
    <t>European Union</t>
  </si>
  <si>
    <t>Draft Commission Implementing Regulation laying down rules for the application of Directive 2014/90/EU of the European Parliament and of the Council, as regards design, construction and performance requirements and testing standards for marine equipment and repealing Implementing Regulation (EU) 2021/1158 </t>
  </si>
  <si>
    <t>The draft Regulation replaces Commission Implementing Regulation (EU) 2021/1158 and adapts its content to changes in the relevant international instruments.</t>
  </si>
  <si>
    <t>Protection of the environment (TBT); Protection of human health or safety (TBT); Reducing trade barriers and facilitating trade (TBT)</t>
  </si>
  <si>
    <r>
      <rPr>
        <sz val="11"/>
        <rFont val="Calibri"/>
      </rPr>
      <t>https://members.wto.org/crnattachments/2022/TBT/EEC/22_2841_00_e.pdf
https://members.wto.org/crnattachments/2022/TBT/EEC/22_2841_01_e.pdf</t>
    </r>
  </si>
  <si>
    <t>Accessible Lavatories on Single-Aisle Aircraft: Part 2</t>
  </si>
  <si>
    <t>Notice of proposed rulemaking - The U.S. Department of Transportation (Department or DOT) proposes in this notice of proposed rulemaking (NPRM) to require airlines to ensure that at least one lavatory on new single-aisle aircraft with 125 or more passenger seats is large enough to permit a passenger with a disability (with the help of an assistant, if necessary) to approach, enter, and manoeuvre within the aircraft lavatory, as necessary, to use all lavatory facilities and leave by means of the aircraft's on-board wheelchair.</t>
  </si>
  <si>
    <t>11.180 - Aids for disabled or handicapped persons; 49.020 - Aircraft and space vehicles in general; 49.095 - Passenger and cabin equipment</t>
  </si>
  <si>
    <r>
      <rPr>
        <sz val="11"/>
        <rFont val="Calibri"/>
      </rPr>
      <t>https://members.wto.org/crnattachments/2022/TBT/USA/22_2829_00_e.pdf</t>
    </r>
  </si>
  <si>
    <t>Updating the UAE GCC Technical Regulation "Microbiological Criteria For Foodstuffs"</t>
  </si>
  <si>
    <t>This draft of UAE/GCC technical regulation is concerned with  microbiological limits for  foodstuffs intended for human consumption and for some food ingredients used in food industry.</t>
  </si>
  <si>
    <t>67.040 - Food products in general</t>
  </si>
  <si>
    <r>
      <rPr>
        <sz val="11"/>
        <rFont val="Calibri"/>
      </rPr>
      <t>https://members.wto.org/crnattachments/2022/TBT/ARE/22_2810_00_x.pdf</t>
    </r>
  </si>
  <si>
    <t>Australia</t>
  </si>
  <si>
    <t>Reducing Heavy Vehicle Lane Departure Crashes – Consultation Regulation Impact Statement_x000D_
https://www.infrastructure.gov.au/have-your-say/heavy-vehicle-lane-departure-systems</t>
  </si>
  <si>
    <t>The Australian Government is examining the case for regulating the fitment of Lane Departure Warning Systems (LDWS) in heavy vehicles through the Australian Design Rules (ADRs). The impact of road trauma is significant, costing the Australian economy approximately $30 billion per year with heavy vehicle crashes comprising approximately $1.5 billion.Currently it is not a requirement for heavy vehicles to be fitted with a lane departure warning system (LDWS) even though there could be considerable benefits to all road users and the wider community. A LDWS can increase the driver’s alertness to an unintentional lane departure, helping to reduce the number of collisions resulting in severe or fatal injuries.This new ADR would be ADR 99/00. The vehicles affected fall under ADR sub-category MD, ME, NB and NC. It is proposed that  ADR 99/00 would adopt the requirements for LDWS contained in United Nations (UN) Regulation No. 130 – Uniform provisions concerning the approval of motor vehicles with regard to the Lane Departure Warning System (LDWS)._x000D_
https://unece.org/fileadmin/DAM/trans/main/wp29/wp29regs/2013/R130e.pdf</t>
  </si>
  <si>
    <t>Protection of human health or safety (TBT); Other (TBT); Cost saving and productivity enhancement (TBT)</t>
  </si>
  <si>
    <r>
      <rPr>
        <sz val="11"/>
        <rFont val="Calibri"/>
      </rPr>
      <t xml:space="preserve">https://www.infrastructure.gov.au/have-your-say/heavy-vehicle-lane-departure-systems 
</t>
    </r>
  </si>
  <si>
    <t>Allowing Earlier Equipment Marketing and Importation Opportunities</t>
  </si>
  <si>
    <t>TITLE: Allowing Earlier Equipment Marketing and Importation OpportunitiesAGENCY: Federal Communications CommissionACTION: Final rule; announcement of effective dateSUMMARY: The Federal Communications Commission (Commission) announces that the Office of Management and Budget (OMB) has approved, for a period of three years, the new information collection associated with the Commission's Allowing Earlier Equipment Marketing and Importation Opportunities, Report and Order. This document is consistent with the Report and Order, which stated that the Commission would publish a document in the Federal Register announcing OMB approval and the effective date of the rules related to the information collection. The Commission also corrects a cross reference in the regulatory text.DATES: The amendments to 47 CFR 2.803(c)(2)(i) and 2.1204(a)(11) published at 86 FR 52088, 20 September 2021 (notified as G/TBT/N/USA/1690/Add.1), are effective 12 April 2022. The amendment to 47 CFR 2.803(c)(2)(i)(D) in this document is effective 12 April 2022.Filings and Proceedings for this FCC rulemaking are accessible from the FCC's Electronic Comment Filing System (ECFS) at https://www.fcc.gov/ecfs/search/filings?proceedings_name=20-382&amp;sort=date_disseminated,DESC</t>
  </si>
  <si>
    <t>03.120 - Quality; 03.120 - Quality; 33.060 - Radiocommunications; 33.060 - Radiocommunications; 33.100 - Electromagnetic compatibility (EMC); 33.100 - Electromagnetic compatibility (EMC)</t>
  </si>
  <si>
    <r>
      <rPr>
        <sz val="11"/>
        <rFont val="Calibri"/>
      </rPr>
      <t xml:space="preserve">https://members.wto.org/crnattachments/2022/TBT/USA/22_2826_00_e.pdf
https://www.govinfo.gov/content/pkg/FR-2021-09-20/html/2021-19385.htm
https://www.govinfo.gov/content/pkg/FR-2021-09-20/pdf/2021-19385.pdf
</t>
    </r>
  </si>
  <si>
    <t>Asbestos Part 1: Chrysotile Asbestos; Regulation of Certain 
Conditions of Use Under Section 6(a) of the Toxic Substances Control 
Act (TSCA)</t>
  </si>
  <si>
    <t>Proposed rule - The Environmental Protection Agency (EPA) is proposing a rule under the Toxic Substances Control Act (TSCA) to address  the unreasonable risk of injury to health it has identified for conditions of use of chrysotile asbestos following completion of the TSCA Risk Evaluation for Asbestos, Part 1: Chrysotile Asbestos. TSCA requires that EPA address the unreasonable risks of injury to health and environment by rule and to apply requirements to the extent necessary so that chrysotile asbestos no longer presents such risks. Therefore, to address the unreasonable risk identified in the TSCA Risk Evaluation for Asbestos, Part 1 from chrysotile asbestos, EPA is proposing to prohibit manufacture (including import), processing, distribution in commerce and commercial use of chrysotile asbestos for chrysotile asbestos diaphragms for use in the chlor-alkali industry, chrysotile asbestos-containing sheet gaskets used in chemical production, chrysotile asbestos-containing brake blocks used in the oil industry, aftermarket automotive chrysotile asbestos-containing brakes/linings, other chrysotile asbestos-containing vehicle friction products, and other chrysotile asbestos-containing gaskets. EPA also is proposing to prohibit manufacture (including import), processing, and distribution in commerce of aftermarket automotive chrysotile asbestos-containing brakes/linings for consumer use, and other chrysotile asbestos-containing gaskets for consumer use. EPA is also proposing disposal and recordkeeping requirements for these conditions of use.</t>
  </si>
  <si>
    <t>13.020 - Environmental protection; 13.040 - Air quality; 13.300 - Protection against dangerous goods; 43.040 - Road vehicle systems; 71.100 - Products of the chemical industry</t>
  </si>
  <si>
    <t>Protection of human health or safety (TBT); Protection of the environment (TBT)</t>
  </si>
  <si>
    <r>
      <rPr>
        <sz val="11"/>
        <rFont val="Calibri"/>
      </rPr>
      <t>https://members.wto.org/crnattachments/2022/TBT/USA/22_2830_00_e.pdf</t>
    </r>
  </si>
  <si>
    <t>Resolution – RDC number 671, 30 March 2022</t>
  </si>
  <si>
    <t>This resolution contains provisions on technical criteria for the granting of Authorization to Operate (AFE) of medical gas manufacturing and filling companies.</t>
  </si>
  <si>
    <r>
      <rPr>
        <sz val="11"/>
        <rFont val="Calibri"/>
      </rPr>
      <t>http://antigo.anvisa.gov.br/documents/10181/6415320/RDC_671_2022_.pdf/477ccd61-0971-43ca-8494-64b75d7339ad</t>
    </r>
  </si>
  <si>
    <t>Normative Instruction number 131, 30 March 2022</t>
  </si>
  <si>
    <t>This normative instruction contains provisions on Good Manufacturing Practices complementary to the sampling activities of raw materials and packaging materials used in the manufacture of medicines.</t>
  </si>
  <si>
    <r>
      <rPr>
        <sz val="11"/>
        <rFont val="Calibri"/>
      </rPr>
      <t>http://antigo.anvisa.gov.br/documents/10181/6415119/IN_131_2022_.pdf/1024dd31-9f03-48ae-b287-f23ecb09924a</t>
    </r>
  </si>
  <si>
    <t>Normative Instruction number 133, 30 March 2022</t>
  </si>
  <si>
    <t>This normative instruction contains provisions on Good Manufacturing Practices complementary to Pressurized Aerosol Medicines Metered for Inhalation</t>
  </si>
  <si>
    <r>
      <rPr>
        <sz val="11"/>
        <rFont val="Calibri"/>
      </rPr>
      <t>http://antigo.anvisa.gov.br/documents/10181/6415119/IN_133_2022_.pdf/558c8c4e-7d92-4ba5-8f53-6cc907d720e5</t>
    </r>
  </si>
  <si>
    <t>2021 Appliance Efficiency Rulemaking for Air Filters</t>
  </si>
  <si>
    <t>Proposed rule - Proposes to adopt changes to the air filter regulations contained in the California Code of Regulations (CCR), Title 20 (the "Proposed Action").  The CEC proposes to update the testing, certification, and marking requirements for air filters. The CEC proposes modifying the existing scope for air filters to clarify that only air filters for ducted systems are covered by the regulation. The CEC also proposes to update the test procedures to the most recent iterations of the American National Standards Institute/American Society of Heating, Refrigerating and Air-Conditioning Engineers Standard 52.2-2017 and the Air-Conditioning, Heating, and Refrigeration Institute Standard 680 (I-P)-2017 test methods. The proposed regulation allows the size of the filter used for testing to be chosen by the manufacturer as the basic model for the filter family. The certification and marking requirements have been updated to be consistent with the updated test procedures described above.</t>
  </si>
  <si>
    <t>03.120 - Quality; 19.020 - Test conditions and procedures in general; 91.140.30 - Ventilation and air-conditioning systems</t>
  </si>
  <si>
    <t>Quality requirements (TBT); Protection of the environment (TBT); Prevention of deceptive practices and consumer protection (TBT); Consumer information, labelling (TBT)</t>
  </si>
  <si>
    <r>
      <rPr>
        <sz val="11"/>
        <rFont val="Calibri"/>
      </rPr>
      <t>https://members.wto.org/crnattachments/2022/TBT/USA/22_2804_00_e.pdf
https://members.wto.org/crnattachments/2022/TBT/USA/22_2804_01_e.pdf</t>
    </r>
  </si>
  <si>
    <t>Resolution – RDC number 636, 24 March 2022</t>
  </si>
  <si>
    <t>This resolution contains provisions on the minimum requirements for granting and cancelling the adoption of the parametric release to replace the sterility test with Anvisa.</t>
  </si>
  <si>
    <r>
      <rPr>
        <sz val="11"/>
        <rFont val="Calibri"/>
      </rPr>
      <t>http://antigo.anvisa.gov.br/documents/10181/6414097/RDC_636_2022_.pdf/bb1504f4-aa70-46d9-ad50-06858e8c95f9</t>
    </r>
  </si>
  <si>
    <t>Resolution – RDC number 670, 30 March 2022</t>
  </si>
  <si>
    <t>This resolution contains provisions on minimum requirements to guarantee the quality of imported medicines.</t>
  </si>
  <si>
    <r>
      <rPr>
        <sz val="11"/>
        <rFont val="Calibri"/>
      </rPr>
      <t>http://antigo.anvisa.gov.br/documents/10181/6415320/RDC_670_2022_.pdf/d96a83fd-4b65-4a6d-b0bd-8391f508f064</t>
    </r>
  </si>
  <si>
    <t>Normative Instruction number 128, 30 March 2022</t>
  </si>
  <si>
    <t>This normative instruction contains provisions on Good Manufacturing Practices complementary to Radiopharmaceuticals.</t>
  </si>
  <si>
    <r>
      <rPr>
        <sz val="11"/>
        <rFont val="Calibri"/>
      </rPr>
      <t>http://antigo.anvisa.gov.br/documents/10181/6415119/IN_128_2022_.pdf/a217b050-ff14-49fb-b8c3-5d3d6b25007f</t>
    </r>
  </si>
  <si>
    <t>Quality requirements (TBT); Prevention of deceptive practices and consumer protection (TBT)</t>
  </si>
  <si>
    <t>Normative Instruction number 124, 24 March 2022</t>
  </si>
  <si>
    <t>This normative instruction establishes the "List of assets allowed in cosmetic products to straighten or curl hair" with requirements for their use, under the terms of the Resolution – RDC number 409, 27 July 2020.</t>
  </si>
  <si>
    <r>
      <rPr>
        <sz val="11"/>
        <rFont val="Calibri"/>
      </rPr>
      <t>http://antigo.anvisa.gov.br/documents/10181/6413964/IN_124_2022_.pdf/f45af916-a703-4b31-8d96-4e29fc7b6f1c</t>
    </r>
  </si>
  <si>
    <t>Normative Instruction number 123, 24 March 2022</t>
  </si>
  <si>
    <t>This normative instruction approves the Inspection Roadmap for Medicines Bioavailability/Bioequivalence Centers.</t>
  </si>
  <si>
    <r>
      <rPr>
        <sz val="11"/>
        <rFont val="Calibri"/>
      </rPr>
      <t>http://antigo.anvisa.gov.br/documents/10181/6413942/IN_123_2022_.pdf/ada79770-2c5d-4b40-87eb-4923636754bc</t>
    </r>
  </si>
  <si>
    <t>Normative Instruction number 134, 30 March 2022</t>
  </si>
  <si>
    <t>This normative instruction contains provisions on Good Manufacturing Practices complementary to the computerized systems used in the manufacture of medicines.</t>
  </si>
  <si>
    <r>
      <rPr>
        <sz val="11"/>
        <rFont val="Calibri"/>
      </rPr>
      <t>http://antigo.anvisa.gov.br/documents/10181/6415119/IN_134_2022_.pdf/f053788c-065a-48c8-9bd5-80f2ee9ca5eb</t>
    </r>
  </si>
  <si>
    <t>Resolution – RDC number 669, 30 March 2022</t>
  </si>
  <si>
    <t>This resolution contains provisions on minimum requirements to guarantee the quality of imported organic products.</t>
  </si>
  <si>
    <r>
      <rPr>
        <sz val="11"/>
        <rFont val="Calibri"/>
      </rPr>
      <t>http://antigo.anvisa.gov.br/documents/10181/6415320/RDC_669_2022_.pdf/b0629a60-da44-4ed2-9846-32a9329f5930</t>
    </r>
  </si>
  <si>
    <t>Normative Instruction number 132, 30 March 2022</t>
  </si>
  <si>
    <t>This normative instruction contains provisions on Good Manufacturing Practices complementary to Liquid Medicines, Creams or Ointments.</t>
  </si>
  <si>
    <r>
      <rPr>
        <sz val="11"/>
        <rFont val="Calibri"/>
      </rPr>
      <t>http://antigo.anvisa.gov.br/documents/10181/6415119/IN_132_2022_.pdf/8ad151a7-56a3-4158-bd34-ead0efadf053</t>
    </r>
  </si>
  <si>
    <t>Independent Testing Laboratories; Security Services </t>
  </si>
  <si>
    <t xml:space="preserve">Proposed rule - Amends rules regarding independent testing laboratory certifications, compliance investigation of an independent testing laboratory, independent testing laboratory information, certification period, and certification renewal, requirements of certification, certification fees, duties of a certified independent testing laboratory, background investigation of an independent testing laboratory, conditions of certification, duties of a certified independent testing laboratory, security departments and staffing, training, security plans, emergency operations plans, incident reports, security detention areas, and communications systems._x000D_
</t>
  </si>
  <si>
    <t>03.080 - Services; 03.120 - Quality; 97.200 - Equipment for entertainment</t>
  </si>
  <si>
    <r>
      <rPr>
        <sz val="11"/>
        <rFont val="Calibri"/>
      </rPr>
      <t>https://members.wto.org/crnattachments/2022/TBT/USA/22_2803_00_e.pdf
https://members.wto.org/crnattachments/2022/TBT/USA/22_2803_01_e.pdf</t>
    </r>
  </si>
  <si>
    <t>Resolution – RDC number 635, 24 March 2022</t>
  </si>
  <si>
    <t>This resolution contains provisions on the prohibition, throughout the national territory, of the production, importation, commercialization, advertising and distribution of food with a presentation similar to cigarettes, cigars, cigarillos, or any other smoking product, derived from tobacco or not.</t>
  </si>
  <si>
    <r>
      <rPr>
        <sz val="11"/>
        <rFont val="Calibri"/>
      </rPr>
      <t>http://antigo.anvisa.gov.br/documents/10181/6414097/RDC_635_2022_.pdf/c2daf7ef-df47-4ead-b5e5-e1a7b68ff669</t>
    </r>
  </si>
  <si>
    <t>Normative Instruction number 138, 30 March 2022</t>
  </si>
  <si>
    <t>This normative instruction contains provisions on Good Manufacturing Practices complementary to qualification and validation activities.</t>
  </si>
  <si>
    <r>
      <rPr>
        <sz val="11"/>
        <rFont val="Calibri"/>
      </rPr>
      <t>http://antigo.anvisa.gov.br/documents/10181/6415119/IN_138_2022_.pdf/728c246e-1109-426f-a133-b64f388de2db</t>
    </r>
  </si>
  <si>
    <t>Normative Instruction number 137, 30 March 2022</t>
  </si>
  <si>
    <t>This normative instruction contains provisions on Good Manufacturing Practices complementary to Blood-derived Medicines.</t>
  </si>
  <si>
    <r>
      <rPr>
        <sz val="11"/>
        <rFont val="Calibri"/>
      </rPr>
      <t>http://antigo.anvisa.gov.br/documents/10181/6415119/IN_137_2022_.pdf/1bec3c2d-6a05-433c-bed1-7f2795b211f1</t>
    </r>
  </si>
  <si>
    <t>Resolution – RDC number 637, 24 March 2022</t>
  </si>
  <si>
    <t>This resolution contains provision on the obligation of all companies established in the country, which carry out the activities of manufacturing, importing, exporting, fractionating, storing, dispatching and distributing active pharmaceutical ingredients, to register, with Anvisa, all active pharmaceutical ingredients with which they work.</t>
  </si>
  <si>
    <r>
      <rPr>
        <sz val="11"/>
        <rFont val="Calibri"/>
      </rPr>
      <t>http://antigo.anvisa.gov.br/documents/10181/6414097/RDC_637_2022_.pdf/2e514310-aace-4dcd-ae51-90fbe89e0adc</t>
    </r>
  </si>
  <si>
    <t>Normative Instruction number 139, 30 March 2022</t>
  </si>
  <si>
    <t>This normative instruction contains provisions on Good Manufacturing Practices complementary to the reference and retention samples.</t>
  </si>
  <si>
    <r>
      <rPr>
        <sz val="11"/>
        <rFont val="Calibri"/>
      </rPr>
      <t>http://antigo.anvisa.gov.br/documents/10181/6415119/IN_139_2022_.pdf/c53e69ef-e6c5-4e23-8c64-8984dd91a07a</t>
    </r>
  </si>
  <si>
    <t>Normative Instruction number 129, 30 March 2022</t>
  </si>
  <si>
    <t>This normative instruction contains provisions on Good Manufacturing Practices complementary to Active Substance Gases and Medicinal Gases.</t>
  </si>
  <si>
    <r>
      <rPr>
        <sz val="11"/>
        <rFont val="Calibri"/>
      </rPr>
      <t>http://antigo.anvisa.gov.br/documents/10181/6415119/IN_129_2022_.pdf/66dc535c-8073-48a9-b40e-12e6ed240a6f</t>
    </r>
  </si>
  <si>
    <t>Ordinance No. 154, 30 March 2022 </t>
  </si>
  <si>
    <t>Approval of the Metrological Technical Regulation for systems for the mass measurement of quantities of liquids – Consolidated.Inmetro Ordinance No. 154/2022 revokes Inmetro Ordinance No. 113, 16 October 1997, published in the Official Gazette on 22 October 1997, Section 1, pages 23829 to 23838</t>
  </si>
  <si>
    <t>17.060 - Measurement of volume, mass, density, viscosity</t>
  </si>
  <si>
    <r>
      <rPr>
        <sz val="11"/>
        <rFont val="Calibri"/>
      </rPr>
      <t>http://sistema-sil.inmetro.gov.br/rtac/RTAC002964.pdf</t>
    </r>
  </si>
  <si>
    <t>Resolution – RDC number 638, 24 March 2022</t>
  </si>
  <si>
    <t>This resolution contains provisions on the framing of menthol-containing products such as medicines, medical devices or personal hygiene products, cosmetics and perfumes.</t>
  </si>
  <si>
    <r>
      <rPr>
        <sz val="11"/>
        <rFont val="Calibri"/>
      </rPr>
      <t>http://antigo.anvisa.gov.br/documents/10181/6119446/RDC_638_2022_.pdf/10996053-63bd-40fc-871c-65754bf1133e</t>
    </r>
  </si>
  <si>
    <t>Normative Instruction number 130, 30 March 2022</t>
  </si>
  <si>
    <t>This normative instruction contains provisions on Good Manufacturing Practices complementary to Herbal Medicinal products.</t>
  </si>
  <si>
    <r>
      <rPr>
        <sz val="11"/>
        <rFont val="Calibri"/>
      </rPr>
      <t>http://antigo.anvisa.gov.br/documents/10181/6415119/IN_130_2022_.pdf/1a43f4c4-4a1d-4bcf-a3e1-c6d6a5b39ec5</t>
    </r>
  </si>
  <si>
    <t>Resolution – RDC number 672, 30 March 2022</t>
  </si>
  <si>
    <t>This resolution contains provisions on criteria for certification of Good Manufacturing Practices and institutes the inspection program for international establishments that manufacture active pharmaceutical ingredients.</t>
  </si>
  <si>
    <r>
      <rPr>
        <sz val="11"/>
        <rFont val="Calibri"/>
      </rPr>
      <t>http://antigo.anvisa.gov.br/documents/10181/6415320/RDC_672_2022_.pdf/88539995-1548-4c57-817c-8f59f5161126</t>
    </r>
  </si>
  <si>
    <t>Resolution – RDC number 659, 30 March 2022</t>
  </si>
  <si>
    <t>This resolution contains provisions on the control of import and export of substances, plants and medicines subject to special control.</t>
  </si>
  <si>
    <r>
      <rPr>
        <sz val="11"/>
        <rFont val="Calibri"/>
      </rPr>
      <t>http://antigo.anvisa.gov.br/documents/10181/6415139/RDC_659_2022_.pdf/17febad0-168c-4903-81e8-19f286a2db70</t>
    </r>
  </si>
  <si>
    <t>Normative Instruction number 136, 30 March 2022</t>
  </si>
  <si>
    <t>This normative instruction contains provisions on Good Manufacturing Practices complementary to Experimental Medicines.</t>
  </si>
  <si>
    <r>
      <rPr>
        <sz val="11"/>
        <rFont val="Calibri"/>
      </rPr>
      <t>http://antigo.anvisa.gov.br/documents/10181/6415119/IN_136_2022_.pdf/723fbb99-8016-4287-99db-24f837351d63</t>
    </r>
  </si>
  <si>
    <t>Normative Instruction number 135, 30 March 2022</t>
  </si>
  <si>
    <t>This normative instruction contains provisions on Good Manufacturing Practices complementary to Ionizing Radiation in the manufacture of medicines</t>
  </si>
  <si>
    <r>
      <rPr>
        <sz val="11"/>
        <rFont val="Calibri"/>
      </rPr>
      <t>http://antigo.anvisa.gov.br/documents/10181/6415119/IN_135_2022_.pdf/823a18f1-53c5-464c-9f5c-19223c3b0a3a</t>
    </r>
  </si>
  <si>
    <t>Inmetro Ordinance N° 104, 28 March 2022.</t>
  </si>
  <si>
    <t>Inmetro Ordinance No. 104/2022 consolidates Metrological technical regulation for mototaximeters.</t>
  </si>
  <si>
    <r>
      <rPr>
        <sz val="11"/>
        <rFont val="Calibri"/>
      </rPr>
      <t>http://sistema-sil.inmetro.gov.br/rtac/RTAC002966.pdf</t>
    </r>
  </si>
  <si>
    <t>Draft Commission Regulation (EU) …/…of XXX amending Annexes III and VI to Regulation (EC) No 1223/2009 of the European Parliament and of the Council</t>
  </si>
  <si>
    <t>The measures proposed by the draft Commission Regulation are part of the on-going and regular adaptations of the Annexes to Regulation (EC) No_x000D_
1223/2009 (Cosmetics Regulation). Based on the latest scientific opinions by the Scientific Committee on Consumer Safety (SCCS) the proposed measures aim at:_x000D_
- establishing restrictions in Annex III for the substance 'Butylated Hydroxytoluene (BHT)', used as antioxidant in cosmetic products;_x000D_
- establishing restriction in Annex III for the substance 'Acid Yellow 3', used as hair dye;_x000D_
- amending the existing labelling requirements in Annex III for the substance 'Resorcinol', used as hair dye;_x000D_
- authorizing by listing in Annex VI the substance 'Bis-(Diethylaminohydroxybenzoyl Benzoyl) Piperazine (HAA299)' for use as a UV filter in cosmetic products; and_x000D_
- further restricting the use of the UV filter 'Homosalate' in cosmetic products by amending the existing restrictions in Annex VI.</t>
  </si>
  <si>
    <r>
      <rPr>
        <sz val="11"/>
        <rFont val="Calibri"/>
      </rPr>
      <t>https://members.wto.org/crnattachments/2022/TBT/EEC/22_2778_00_e.pdf
https://members.wto.org/crnattachments/2022/TBT/EEC/22_2778_01_e.pdf</t>
    </r>
  </si>
  <si>
    <t>Normative Instruction number 127, 30 March 2022</t>
  </si>
  <si>
    <t>This normative instruction contains provisions on Good Manufacturing Practices complementary to Biological Inputs and Medicines.</t>
  </si>
  <si>
    <r>
      <rPr>
        <sz val="11"/>
        <rFont val="Calibri"/>
      </rPr>
      <t>http://antigo.anvisa.gov.br/documents/10181/6415119/IN_127_2022_.pdf/77736293-53f3-4ba8-b808-90c6ad29f964</t>
    </r>
  </si>
  <si>
    <t>Peru</t>
  </si>
  <si>
    <t>Decreto Supremo Nº 004-2022-MIDAGRI, que modifica el Reglamento de la Leche y Productos Lácteos, aprobado mediante Decreto Supremo Nº 007-2017-MINAGRI (Supreme Decree No. 004-2022-MIDAGRI amending regulations on milk and milk products, approved by Supreme Decree No. 007-2017-MINAGRI) (3 pages, in Spanish)</t>
  </si>
  <si>
    <t>Article 1 of the notified Supreme Decree No. 004-2022-MIDAGRI, a Supreme Decree amending regulations on milk and milk products, approved by Supreme Decree No. 007-2017-MINAGRI, amends Articles 2 and 14, Article 31.4, Article 32, Article 38 and Article 59.3 of the regulations on milk and milk products, in order to: (i) include in the definitions of the US Food and Drug Administration (FDA) standard (Code of Federal Regulations (CFR) Title 21, Part 131.130) Requirements for Specific Standardized Milk and Cream; (ii) amend the definition and technical specifications for evaporated milk; and, (iii) include, inter alia, an integrated production system, consisting of good manufacturing practices, hygiene and sanitation programmes and sanitary quality control of raw materials.</t>
  </si>
  <si>
    <r>
      <rPr>
        <sz val="11"/>
        <rFont val="Calibri"/>
      </rPr>
      <t>https://members.wto.org/crnattachments/2022/TBT/PER/22_2782_00_s.pdf
https://busquedas.elperuano.pe/normaslegales/decreto-supremo-que-modifica-el-reglamento-de-la-leche-y-pro-decreto-supremo-n-004-2022-midagri-2056438-1/</t>
    </r>
  </si>
  <si>
    <t>Resolution – RDC number 651, 24 March 2022</t>
  </si>
  <si>
    <t>This resolution establishes conditions and criteria for the manufacture and sale of products called "carnival foam", "carnival snow", "artificial snow", "serpentine", "web", or any other similar denomination, presented in the form of an aerosol and which can come into direct contact with the skin, mucous membranes and/or eyes.</t>
  </si>
  <si>
    <r>
      <rPr>
        <sz val="11"/>
        <rFont val="Calibri"/>
      </rPr>
      <t>http://antigo.anvisa.gov.br/documents/10181/6414300/RDC_651_2022_.pdf/4cd972c1-d4e1-4c3d-b432-bf244393be13</t>
    </r>
  </si>
  <si>
    <t>Resolution – RDC number 644, 24 March 2022</t>
  </si>
  <si>
    <t>This resolution establishes general rules for personal hygiene products, cosmetics and perfumes manufactured in Brazil and destined exclusively for export.</t>
  </si>
  <si>
    <r>
      <rPr>
        <sz val="11"/>
        <rFont val="Calibri"/>
      </rPr>
      <t>http://antigo.anvisa.gov.br/documents/10181/6414248/RDC_644_2022_.pdf/374b9a26-6b4f-4467-b376-bc74bcb38bfa</t>
    </r>
  </si>
  <si>
    <t>Draft of Full Amendment to the "Notification on Warning Images and Messages on Smoking"</t>
  </si>
  <si>
    <t>Pursuant to the "National Health Promotion Act" that requires updating pictorial and textual health warnings on cigarette packaging every 24 months, the draft stipulates the changed specifics of pictorial and textual health warnings on the cigarette packaging.</t>
  </si>
  <si>
    <r>
      <rPr>
        <sz val="11"/>
        <rFont val="Calibri"/>
      </rPr>
      <t>https://members.wto.org/crnattachments/2022/TBT/KOR/22_2743_00_x.pdf
https://members.wto.org/crnattachments/2022/TBT/KOR/22_2743_01_x.pdf
https://members.wto.org/crnattachments/2022/TBT/KOR/22_2743_02_x.pdf</t>
    </r>
  </si>
  <si>
    <t>Resolution – RDC number 657, 24 March 2022</t>
  </si>
  <si>
    <t>This resolution contains provisions on the regularization of software as a medical device (Software as a Medical Device - SaMD).The Medical Devices Technical Dossier Structure is aligned with the document issued by the International Medical Device Regulators Forum - IMDRF/RPS WG/N9 (Edition 3)</t>
  </si>
  <si>
    <r>
      <rPr>
        <sz val="11"/>
        <rFont val="Calibri"/>
      </rPr>
      <t>http://antigo.anvisa.gov.br/documents/10181/5141677/RDC_657_2022_.pdf/f1c32f0e-21c7-415b-8b5d-06f4c539bbc3</t>
    </r>
  </si>
  <si>
    <t>Resolution – RDC number 650, 25 March 2022</t>
  </si>
  <si>
    <t>This resolution contains provisions on criteria for inclusion, exclusion and updating of sanitizing products with lower potential risk manufactured within the scope of MERCOSUR and incorporates GMC MERCOSUR number 51/2006.</t>
  </si>
  <si>
    <r>
      <rPr>
        <sz val="11"/>
        <rFont val="Calibri"/>
      </rPr>
      <t>http://antigo.anvisa.gov.br/documents/10181/6414300/RDC_650_2022_.pdf/943b0ce2-6bfc-4f29-b2ef-f1396d612704</t>
    </r>
  </si>
  <si>
    <t>Resolution – RDC number 655, 24 March 2022</t>
  </si>
  <si>
    <t>This resolution contains provisions on the food recall and its communication to Anvisa and consumers.</t>
  </si>
  <si>
    <r>
      <rPr>
        <sz val="11"/>
        <rFont val="Calibri"/>
      </rPr>
      <t>http://antigo.anvisa.gov.br/documents/10181/6414416/RDC_655_2022_.pdf/4109271b-3397-45f1-8ae0-a2668b63ba92</t>
    </r>
  </si>
  <si>
    <t>Resolution – RDC number 649, 24 March 2022</t>
  </si>
  <si>
    <t>This resolution establishes criteria and restrictions for marketing products that contain inhalant substances.</t>
  </si>
  <si>
    <r>
      <rPr>
        <sz val="11"/>
        <rFont val="Calibri"/>
      </rPr>
      <t>http://antigo.anvisa.gov.br/documents/10181/6414300/RDC_649_2022_.pdf/b8c43f32-d86f-441a-9f06-cf5b36e17637</t>
    </r>
  </si>
  <si>
    <t>Proposal for a Regulation of the European Parliament and of the Council on general product safety, amending Regulation (EU) No 1025/2012 of the European Parliament and of the Council, and repealing Council Directive 87/357/EEC and Directive 2001/95/EC of the European Parliament and of the Council (COM(2021) 346 final) </t>
  </si>
  <si>
    <t>This proposal for a Regulation of the European Parliament and of the Council on general product safety aims at revising Directive 2001/95/EC on general product safety. The proposal confirms the key requirement that consumer products placed or made available on the EU market must be safe. According to the  proposal a consumer product can benefit from the presumption of safety if it complies with the relevant European standard referenced in the Official Journal of the European Union or, in the absence of such European standards, it conforms to the relevant national requirements.The proposal includes a set of clear obligations for economic operators (manufacturers, importers, distributors, fulfilment service providers), including the drawing up of technical documentation by manufacturers and traceability in the supply chain. The proposal also provides for specific obligations for online marketplaces relevant for product safety (including clear deadlines for reactions to government takedown orders and third party notices and ensuring that traders provide minimum product and traceability information in their listings). Moreover, the proposal enhances market surveillance by largely aligning the market surveillance rules for non-harmonised products to the market surveillance rules set up for harmonised products in Regulation (EU) 2019/1020. The proposal also replaces and repeals the Council Directive 87/357/EEC of 25 June 1987 on food-imitating products.</t>
  </si>
  <si>
    <t>Prevention of deceptive practices and consumer protection (TBT); Protection of human health or safety (TBT)</t>
  </si>
  <si>
    <r>
      <rPr>
        <sz val="11"/>
        <rFont val="Calibri"/>
      </rPr>
      <t>https://members.wto.org/crnattachments/2022/TBT/EEC/22_2736_00_e.pdf
https://members.wto.org/crnattachments/2022/TBT/EEC/22_2736_01_e.pdf
https://eur-lex.europa.eu/legal-content/EN/TXT/?uri=CELEX%3A52021PC0346&amp;qid=1628522210573</t>
    </r>
  </si>
  <si>
    <t>Resolution – RDC number 641, 24 March 2022</t>
  </si>
  <si>
    <t>This resolution defines criteria and procedures extraordinary and temporary for the manufacturing and marketing of antiseptic preparations or workshop sanitizers without prior notice authorization from Anvisa and gives other measures in view of the emergency international public health related to SARS-CoV-2.</t>
  </si>
  <si>
    <r>
      <rPr>
        <sz val="11"/>
        <rFont val="Calibri"/>
      </rPr>
      <t>http://antigo.anvisa.gov.br/documents/10181/6414196/RDC_641_2022_.pdf/62b68080-baa9-4ea2-9e22-d3b087f62c00</t>
    </r>
  </si>
  <si>
    <t>Resolution – RDC number 640, 24 March 2022</t>
  </si>
  <si>
    <t>This resolution contains provisions on the regularization of disposable personal hygiene products intended for body cleaning, which include brushes and sticks for oral hygiene, dental floss and tape, disposable sanitary pads, menstrual cups and flexible swabs.</t>
  </si>
  <si>
    <r>
      <rPr>
        <sz val="11"/>
        <rFont val="Calibri"/>
      </rPr>
      <t>http://antigo.anvisa.gov.br/documents/10181/6413964/RDC_640_2022_.pdf/43f030bf-6e90-4ef6-81e6-031461930569</t>
    </r>
  </si>
  <si>
    <t>Resolution – RDC number 654, 24 March 2022</t>
  </si>
  <si>
    <t>This resolution contains provisions on Good Manufacturing Practices for Active Pharmaceutical Ingredients.</t>
  </si>
  <si>
    <r>
      <rPr>
        <sz val="11"/>
        <rFont val="Calibri"/>
      </rPr>
      <t>http://antigo.anvisa.gov.br/documents/10181/6414416/RDC_654_2022_.pdf/31338534-11d6-41d8-945a-630685ac03f4</t>
    </r>
  </si>
  <si>
    <t>Resolution – RDC number 665, 30 March 2022</t>
  </si>
  <si>
    <t>This resolution contains provisions on Good Manufacturing Practices for Medical Devices and In Vitro Diagnostic Products.This resolution incorporates into the national legal system the Resolution of MERCOSUR (GMC) number 20, 17 November 2011, MERCOSUR/GMC/RES. nº 20/11, "MERCOSUR Technical Regulation on Good Manufacturing Practices for Medical Devices and In Vitro Diagnostic Products”.</t>
  </si>
  <si>
    <r>
      <rPr>
        <sz val="11"/>
        <rFont val="Calibri"/>
      </rPr>
      <t>http://antigo.anvisa.gov.br/documents/10181/6415268/RDC_665_2022_.pdf/100f65fb-335c-459f-aa1c-b30c995dc9d9</t>
    </r>
  </si>
  <si>
    <t>Resolution – RDC number 658, 30 March 2022</t>
  </si>
  <si>
    <t>This resolution contains provisions on the General Guidelines for Good Manufacturing Practices for Medicines.</t>
  </si>
  <si>
    <r>
      <rPr>
        <sz val="11"/>
        <rFont val="Calibri"/>
      </rPr>
      <t>http://antigo.anvisa.gov.br/documents/10181/6415119/RDC_658_2022_.pdf/aff5cdd7-4ad1-40e8-8751-87df566e6424</t>
    </r>
  </si>
  <si>
    <t>Resolution – RDC number 648, 24 March 2022</t>
  </si>
  <si>
    <t>This resolution prohibits the manufacture, distribution or commercialization of products under sanitary surveillance that contain benzene in their composition, as a contaminating agent, in a percentage not exceeding 0.1% v/v.</t>
  </si>
  <si>
    <r>
      <rPr>
        <sz val="11"/>
        <rFont val="Calibri"/>
      </rPr>
      <t>http://antigo.anvisa.gov.br/documents/10181/6414300/RDC_648_2022_.pdf/d03bd0b5-27da-447b-8df5-23c187e21f34</t>
    </r>
  </si>
  <si>
    <t>Resolution – RDC number 642, 24 March 2022</t>
  </si>
  <si>
    <t>This resolution contains provisions on the criteria for inclusion, exclusion and alteration of the concentration of substances used in personal hygiene products, cosmetics and perfumes in lists and internalizes GMC MERCOSUR Resolution number 133/96.</t>
  </si>
  <si>
    <r>
      <rPr>
        <sz val="11"/>
        <rFont val="Calibri"/>
      </rPr>
      <t>http://antigo.anvisa.gov.br/documents/10181/6414196/RDC_642_2022_.pdf/6c15475b-1623-4456-afb7-897d925264bf</t>
    </r>
  </si>
  <si>
    <t>Resolution – RDC number 639, 24 March 2022</t>
  </si>
  <si>
    <t>This resolution contains provisions on the technical requirements for the regularization of personal hygiene products, cosmetics and children's perfumes.</t>
  </si>
  <si>
    <r>
      <rPr>
        <sz val="11"/>
        <rFont val="Calibri"/>
      </rPr>
      <t>http://antigo.anvisa.gov.br/documents/10181/6413964/RDC_639_2022_.pdf/2e2a0ebb-e59a-4617-8ef3-95633eb84429</t>
    </r>
  </si>
  <si>
    <t>Resolution – RDC number 675, 30 March 2022</t>
  </si>
  <si>
    <t>This resolution contains provisions on the suitable of drugs that already received the market registration.</t>
  </si>
  <si>
    <r>
      <rPr>
        <sz val="11"/>
        <rFont val="Calibri"/>
      </rPr>
      <t>http://antigo.anvisa.gov.br/documents/10181/6415436/RDC_675_2022_.pdf/fbfea0e8-cfb3-4094-8f5c-befb330bdba8</t>
    </r>
  </si>
  <si>
    <t>Resolution – RDC number 643, 24 March 2022</t>
  </si>
  <si>
    <t>This resolution establishes technical definitions and requirements of cosmetics related to skin tanning, as well as labelling warning for tan activators/accelerators.</t>
  </si>
  <si>
    <r>
      <rPr>
        <sz val="11"/>
        <rFont val="Calibri"/>
      </rPr>
      <t>http://antigo.anvisa.gov.br/documents/10181/6414196/RDC_643_2022_.pdf/cdb1246c-aef5-46e6-8a72-24ddd04d7ac3</t>
    </r>
  </si>
  <si>
    <t>Resolution – RDC number 668, 30 March 2022</t>
  </si>
  <si>
    <t>This resolution contains provisions on the prohibition of advertising, publicity and promotion, throughout the national territory, of medicines that contain the active principle acetylsalicylic acid and use expressions that refer to the symptoms of other pathologies that are similar to the symptoms of dengue, as a measure of health interest and in special circumstances of risk to health.</t>
  </si>
  <si>
    <r>
      <rPr>
        <sz val="11"/>
        <rFont val="Calibri"/>
      </rPr>
      <t>http://antigo.anvisa.gov.br/documents/10181/6415320/RDC_668_2022_.pdf/c77f3af0-3b0d-4e50-8ce9-d4408b2164d9</t>
    </r>
  </si>
  <si>
    <t>Resolution – RDC number 652, 24 March 2022</t>
  </si>
  <si>
    <t>This resolution prohibits the isolated use of products that contain paraformaldehyde or formaldehyde, for disinfection and sterilization, regulates the use of products that contain such substances in sterilization equipment.</t>
  </si>
  <si>
    <r>
      <rPr>
        <sz val="11"/>
        <rFont val="Calibri"/>
      </rPr>
      <t>http://antigo.anvisa.gov.br/documents/10181/6414300/RDC_652_2022_.pdf/e57786b0-49cb-458a-8289-26c6c4f24171</t>
    </r>
  </si>
  <si>
    <t>Resolution – RDC number 645, 24 March 2022</t>
  </si>
  <si>
    <t>This resolution contains provisions on the conditions of use of lead acetate, formaldehyde, paraformaldehyde and pyrogallol and internalizes GMC MERCOSUR Resolution number 48/2010.</t>
  </si>
  <si>
    <r>
      <rPr>
        <sz val="11"/>
        <rFont val="Calibri"/>
      </rPr>
      <t>http://antigo.anvisa.gov.br/documents/10181/6414248/RDC_645_2022_.pdf/e9297c68-b5d4-4780-95bc-9de0251f38ce</t>
    </r>
  </si>
  <si>
    <t>Technical Regulation for Ornaments and Accessories</t>
  </si>
  <si>
    <t>This regulation specifies the following:_x000D_
Terms and Definitions, Scope, Objectives, Supplier Obligations, Labelling, Conformity Assessment Procedures, Responsibilities of Regulatory Authorities, Responsibilities of Market Surveillance Authorities, Violations and Penalties, General Provisions, Transitional Provisions, Appendix (lists of standards , HS code, limits, Conformity Assessment Forms (Type 1a ) and Supplier Declaration of Conformity Form).</t>
  </si>
  <si>
    <t>Consumer information, labelling (TBT); Protection of human health or safety (TBT); Protection of the environment (TBT)</t>
  </si>
  <si>
    <r>
      <rPr>
        <sz val="11"/>
        <rFont val="Calibri"/>
      </rPr>
      <t>https://members.wto.org/crnattachments/2022/TBT/SAU/22_2742_00_x.pdf</t>
    </r>
  </si>
  <si>
    <t>Resolution – RDC number 646, 24 March 2022</t>
  </si>
  <si>
    <t>This resolution contains provisions on the obligation to describe the composition in Portuguese on the labelling of personal hygiene products, cosmetics and perfumes.</t>
  </si>
  <si>
    <r>
      <rPr>
        <sz val="11"/>
        <rFont val="Calibri"/>
      </rPr>
      <t>http://antigo.anvisa.gov.br/documents/10181/6414248/RDC_646_2022_.pdf/8f914d63-c058-4c82-89c6-23876693b178</t>
    </r>
  </si>
  <si>
    <t>Draft Ministerial Regulation on Household and similar electrical appliances - Safety - Part 2-79: Particular requirements for high pressure cleaners and steam cleanerspowered by mains powered motors (TIS 60335-2(79)-25XX) </t>
  </si>
  <si>
    <t>The draft ministerial regulation mandates high pressure cleaners and steam cleaners powered by mains powered motors to conform with the standard for Household and similar electrical appliances - Safety - Part 2-79: Particular requirements for high pressure cleaners and steam cleaners (TIS 60335-2(79)-25XX).This standard is identical to IEC 60335-2-79 Edition 4.0 2016-06 Household and similar electrical appliances - Safety - Part 2-79: Particular requirements for high pressure cleaners and steam cleaners.</t>
  </si>
  <si>
    <t>97.080 - Cleaning appliances</t>
  </si>
  <si>
    <r>
      <rPr>
        <sz val="11"/>
        <rFont val="Calibri"/>
      </rPr>
      <t>https://members.wto.org/crnattachments/2022/TBT/THA/22_2702_00_x.pdf</t>
    </r>
  </si>
  <si>
    <t>Boverket mandatory provisions on changes in Boverket mandatory provisions amending the board’s mandatory provisions and general recommendations (2011:10) on the application of European design standards (Eurocodes)</t>
  </si>
  <si>
    <t>Boverket suggest changes in two general recommendations in Section D in Boverket mandatory provisions amending the board’s mandatory provisions and general recommendations (2011:10) on the application of European design standards (Eurocodes).</t>
  </si>
  <si>
    <t>Not specified  (TBT)</t>
  </si>
  <si>
    <r>
      <rPr>
        <sz val="11"/>
        <rFont val="Calibri"/>
      </rPr>
      <t>https://ec.europa.eu/growth/tools-databases/tris/en/search/?trisaction=search.detail&amp;year=2022&amp;num=188</t>
    </r>
  </si>
  <si>
    <t>Paraguay</t>
  </si>
  <si>
    <t>Proyecto de Resolución del Grupo Mercado Común "Modificación de las Resoluciones GMC Nº 50/97, 08/06, 09/06, 02/08, 63/18 sobre Aditivos Alimentarios" (Draft Common Market Group (GMC) Resolution "Amendment to GMC Resolutions Nos. 50/97, 08/06, 09/06, 02/08 and 63/18 on food additives") (3 pages, in Spanish)</t>
  </si>
  <si>
    <t>The purpose of the draft Resolution is to update the food additives and their maximum concentration levels in GMC Resolutions Nos. 50/97, 08/06, 09/06, 02/08 and 63/18.</t>
  </si>
  <si>
    <t>67.220.20 - Food additives</t>
  </si>
  <si>
    <r>
      <rPr>
        <sz val="11"/>
        <rFont val="Calibri"/>
      </rPr>
      <t>https://members.wto.org/crnattachments/2022/TBT/PRY/22_2455_00_s.pdf</t>
    </r>
  </si>
  <si>
    <t>Proyecto de Decreto Supremo que modifica el Reglamento de Inocuidad Agroalimentaria aprobado por el artículo 1 del Decreto Supremo N° 004-2011-AG (Draft Supreme Decree amending the Regulation on Agri-Food Safety, approved by Article 1 of Supreme Decree No. 004-2011-AG) (8 pages, in Spanish)</t>
  </si>
  <si>
    <t>The notified proposed regulation seeks to promote the consumption of foods from family farming, to improve the economy of family farming producers and to contribute steadily to healthy eating and thereby food security. Moreover, within the scope of its competence in the surveillance of agri-food safety, SENASA, at the request of a party, shall certify good primary production and processing practices from family farming, pursuant to Article 11.1 and Article 17.4 of Legislative Decree No. 1062.</t>
  </si>
  <si>
    <r>
      <rPr>
        <sz val="11"/>
        <rFont val="Calibri"/>
      </rPr>
      <t>https://members.wto.org/crnattachments/2022/TBT/PER/22_2691_00_s.pdf
https://www.gob.pe/institucion/midagri/normas-legales/2813331-0087-2022-midagri  
http://extranet.comunidadandina.org/sirt/public/index.aspx
http://consultasenlinea.mincetur.gob.pe/notificaciones/Publico/FrmBuscador.aspx</t>
    </r>
  </si>
  <si>
    <t>Rwanda</t>
  </si>
  <si>
    <t>DEAS 1089: 2022, Coffee premix — Specification</t>
  </si>
  <si>
    <t>This Draft East African Standard specifies the requirements, sampling and test methods for coffee premix.</t>
  </si>
  <si>
    <t>Quality requirements (TBT); Protection of human health or safety (TBT); Prevention of deceptive practices and consumer protection (TBT); Consumer information, labelling (TBT); Reducing trade barriers and facilitating trade (TBT)</t>
  </si>
  <si>
    <r>
      <rPr>
        <sz val="11"/>
        <rFont val="Calibri"/>
      </rPr>
      <t>https://members.wto.org/crnattachments/2022/TBT/RWA/22_2512_00_e.pdf</t>
    </r>
  </si>
  <si>
    <t>DEAS 1090: 2022, Coffee industry — Code of practice</t>
  </si>
  <si>
    <t xml:space="preserve">This Draft East African Standard provides guidance on the best practices during primary production, postharvest handling and processing of coffee to ensure safety, quality and sustainability by stakeholders along the coffee value chain_x000D_
</t>
  </si>
  <si>
    <r>
      <rPr>
        <sz val="11"/>
        <rFont val="Calibri"/>
      </rPr>
      <t>https://members.wto.org/crnattachments/2022/TBT/RWA/22_2506_00_e.pdf</t>
    </r>
  </si>
  <si>
    <t>Burundi</t>
  </si>
  <si>
    <t>DEAS 1088: 2022, Liquid coffee — Specification</t>
  </si>
  <si>
    <t>This Draft East African Standard specifies the requirements, sampling and test methods for liquid coffee intended for human consumption. It applies to concentrated liquid coffee and to ready to drink coffee</t>
  </si>
  <si>
    <t>Reducing trade barriers and facilitating trade (TBT); Consumer information, labelling (TBT); Prevention of deceptive practices and consumer protection (TBT); Protection of human health or safety (TBT); Quality requirements (TBT)</t>
  </si>
  <si>
    <r>
      <rPr>
        <sz val="11"/>
        <rFont val="Calibri"/>
      </rPr>
      <t>https://members.wto.org/crnattachments/2022/TBT/RWA/22_2517_00_e.pdf</t>
    </r>
  </si>
  <si>
    <t>Implementing the Philippine National Standard Specification of Biofuels – Coconut Methyl Ester (B100), PNS/DOE QS 002:2021 </t>
  </si>
  <si>
    <t>75.160.01 - Fuels in general</t>
  </si>
  <si>
    <t>DEAS 1087: 2022, Flavored coffee — Specification</t>
  </si>
  <si>
    <t>This Draft East African Standard specifies the requirements, sampling and test methods for flavored coffee intended for human consumption.</t>
  </si>
  <si>
    <t>Consumer information, labelling (TBT); Prevention of deceptive practices and consumer protection (TBT); Protection of human health or safety (TBT); Protection of the environment (TBT); Quality requirements (TBT); Reducing trade barriers and facilitating trade (TBT)</t>
  </si>
  <si>
    <t xml:space="preserve">Vehicle Reversing Aid Technologies - Regulation Impact Statement_x000D_
https://www.infrastructure.gov.au/have-your-say/reversing-aid-technologies-vehicles_x000D_
</t>
  </si>
  <si>
    <t>The Australian Government is examining the case for regulating the fitment of Reversing aids in light, medium and heavy vehicles through the Australian Design Rules (ADRs).This new ADR would be ADR 108/00. The vehicles affected fall under ADR sub-category MA, MB, MC, MD, ME, NA, NB and NC. It is proposed that the ADR would be developed that adopts the requirements for reversing aids contained in United Nations (UN) Regulation No. 158 – Uniform provisions concerning the approval of devices for reversing motion and motor vehicles with regard to the driver’s awareness of vulnerable road users behind vehicles.https://unece.org/transport/documents/2021/07/standards/un-regulation-no-158-devices-means-rear-visibility-or-0</t>
  </si>
  <si>
    <t>Other (TBT); Cost saving and productivity enhancement (TBT)</t>
  </si>
  <si>
    <r>
      <rPr>
        <sz val="11"/>
        <rFont val="Calibri"/>
      </rPr>
      <t xml:space="preserve">https://www.infrastructure.gov.au/have-your-say/reversing-aid-technologies-vehicles
</t>
    </r>
  </si>
  <si>
    <t>Italy</t>
  </si>
  <si>
    <t>Regulation on the end-of-waste status of inert construction and demolition waste and other inert waste of mineral origin, pursuant to Article 184b(2) of Legislative Decree No 152 of 3 April 2006 </t>
  </si>
  <si>
    <t>This decree aims to implement the requirements of Article 184b of Legislative Decree No 152 of 3 April 2006, which was introduced into Italian law – in accordance with Article 6(4) of Directive 2008/98/EC – by Legislative Decree No 205 of 3 December 2010, with which the aforementioned directive was implemented. In general, it is noted that recovered aggregates of various granulometry result from the treatment of inert construction and demolition waste and inert waste of mineral origin, with a similar performance to those from quarries.Please note that in Annex 2 the following condition is set out:‘For the uses mentioned in point 1(f), the limits set out in entry 47 of Annex XVII to Regulation (EC) No 1907/2006 concerning the presence of Cr VI in cement and cement-containing mixtures shall be respected.’</t>
  </si>
  <si>
    <t>Kenya</t>
  </si>
  <si>
    <t>Reducing trade barriers and facilitating trade (TBT); Quality requirements (TBT); Protection of the environment (TBT); Protection of human health or safety (TBT); Prevention of deceptive practices and consumer protection (TBT); Consumer information, labelling (TBT)</t>
  </si>
  <si>
    <t>Provisions for diphtheria toxin in the ”Pneumococcal 13-valent Conjugate Vaccine adsorbed (Mutated diphtheria CRM197 conjugate)” in the Minimum Requirements for Biological Products will be partially amended.</t>
  </si>
  <si>
    <r>
      <rPr>
        <sz val="11"/>
        <rFont val="Calibri"/>
      </rPr>
      <t>https://members.wto.org/crnattachments/2022/TBT/JPN/22_2665_00_e.pdf</t>
    </r>
  </si>
  <si>
    <t>Regulations Amending the Energy Efficiency Regulations, 2016 (Amendment 17)</t>
  </si>
  <si>
    <t>The Energy Efficiency Regulations, 2016 (the Regulations) prescribe energy efficiency standards for residential, commercial and industrial energy-using products. They also prescribe labelling requirements for certain products to disclose and compare the energy use of a given product model relative to others in their category. The Regulations are amended regularly to introduce or update energy efficiency and testing standards.This proposed amendment would update energy efficiency and testing standards for central air conditioners and central heat pumps primarily used in the residential sector to prevent upcoming unnecessary regulatory differences between Canada and the United States. In addition, the Amendment would make other minor changes to currently regulated products to address known issues with Canadian requirements to ensure that the Regulations align with the United States more clearly where already intended. Finally, the Amendment would specify energy-using products in order for the Minister to be able to exercise the ministerial regulations authority, at its discretion, to maintain harmonization between requirements set out in another jurisdiction</t>
  </si>
  <si>
    <t>23.100.10 - Pumps and motors; 23.120 - Ventilators. Fans. Air-conditioners; 27.080 - Heat pumps; 29.140 - Lamps and related equipment; 29.140.30 - Fluorescent lamps. Discharge lamps; 91.140.30 - Ventilation and air-conditioning systems; 91.140.65 - Water heating equipment; 91.160.10 - Interior lighting; 97.130.20 - Commercial refrigerating appliances</t>
  </si>
  <si>
    <r>
      <rPr>
        <sz val="11"/>
        <rFont val="Calibri"/>
      </rPr>
      <t>https://gazette.gc.ca/rp-pr/p1/2022/2022-04-02/html/reg5-eng.html 
https://gazette.gc.ca/rp-pr/p1/2022/2022-04-02/html/reg5-fra.html</t>
    </r>
  </si>
  <si>
    <t>Draft Commission Implementing Regulation laying down rules for the application of Regulation (EU) 2019/2144 of the European Parliament and of the Council as regards uniform procedures and technical specifications for the type-approval of fully automated motor vehicles with regard to their automated driving system (ADS) </t>
  </si>
  <si>
    <t>Proyecto de resolución del Ministerio de Salud y Protección Social "Por el cual se establecen los requisitos técnicos para producción, importación y comercialización de arroz, harina de maíz, harina de trigo y alimentos procesados, con fortificación obligatoria para consumo humano, tanto de producción nacional como importados" (Draft Resolution of the Ministry of Health and Social Welfare establishing the technical requirements for the production, import and marketing of domestic and imported rice, maize (corn) flour, wheat flour and processed foods, with mandatory fortification for human consumption) (9 pages, in Spanish)</t>
  </si>
  <si>
    <t>The notified draft resolution establishes the technical requirements to be fulfilled by the natural and/or legal persons engaged in the production, import and marketing of rice, maize (corn) flour and wheat flour and processed foods with mandatory fortification, with the aim of protecting human life and health.</t>
  </si>
  <si>
    <r>
      <rPr>
        <sz val="11"/>
        <rFont val="Calibri"/>
      </rPr>
      <t>https://members.wto.org/crnattachments/2022/TBT/COL/22_2662_00_s.pdf</t>
    </r>
  </si>
  <si>
    <t>Proyecto de resolución del Ministerio de Transporte "Por la cual se expande el reglamento técnico aplicable a sistemas de frenado y sus componentes para uso en vehículos automotores, remolques y semirremolques y se dictan otras disposiciones" (Draft Resolution of the Ministry of Transport expanding the technical regulations applicable to braking systems and their components for use in motor vehicles, trailers and semi-trailers and introducing other provisions) (28 pages, in Spanish)</t>
  </si>
  <si>
    <t>The notified draft resolution establishes the technical regulations applicable to braking systems and their components for use in motor vehicles, trailers and semi-trailers sold in Colombia, with the aim of preventing or minimizing risks to the life and health of road users, as well as preventing practices likely to mislead consumers.</t>
  </si>
  <si>
    <r>
      <rPr>
        <sz val="11"/>
        <rFont val="Calibri"/>
      </rPr>
      <t>https://members.wto.org/crnattachments/2022/TBT/COL/22_2659_00_s.pdf
https://members.wto.org/crnattachments/2022/TBT/COL/22_2659_01_s.pdf</t>
    </r>
  </si>
  <si>
    <t>RSS-HAC, Issue 2, (7 pages, available in English &amp; French)</t>
  </si>
  <si>
    <t>Notice is hereby given by the Ministry of Innovation, Science and Economic Development Canada that the following has been released:RSS-HAC, Issue 2, Hearing Aid Compatibility and Volume Control, which sets out the compliance requirements for hearing aid compatibility and volume control features for specific radio apparatus.</t>
  </si>
  <si>
    <t>33.060 - Radiocommunications</t>
  </si>
  <si>
    <r>
      <rPr>
        <sz val="11"/>
        <rFont val="Calibri"/>
      </rPr>
      <t>https://www.ic.gc.ca/eic/site/smt-gst.nsf/eng/sf11485.html (English)
https://www.ic.gc.ca/eic/site/smt-gst.nsf/fra/sf11485.html (French)</t>
    </r>
  </si>
  <si>
    <t>National Standard of the P.R.C., Medical Electrical Equipment – Part 2-83: Particular Requirements for the Basic Safety and Essential Performance of Home Light Therapy Equipment</t>
  </si>
  <si>
    <t>This document applies to the basic safety and essential performance of home light therapy equipment, which is intended for use in the home healthcare environment. Home light therapy equipment is typically used by a non-professional operator.The scope of this document includes all light sources except laser.</t>
  </si>
  <si>
    <t>97.170 - Body care equipment</t>
  </si>
  <si>
    <r>
      <rPr>
        <sz val="11"/>
        <rFont val="Calibri"/>
      </rPr>
      <t>https://members.wto.org/crnattachments/2022/TBT/CHN/22_2573_00_x.pdf</t>
    </r>
  </si>
  <si>
    <t>Resolution  - RDC number 628, 10 March 2022</t>
  </si>
  <si>
    <t>This resolution contains provisions on the list of permitted coloring substances for personal hygiene products, cosmetics and perfumes and internalizes GMC MERCOSUR Resolution nº 16/2012.This resolution was rectified on 18 March 2022.</t>
  </si>
  <si>
    <r>
      <rPr>
        <sz val="11"/>
        <rFont val="Calibri"/>
      </rPr>
      <t>http://antigo.anvisa.gov.br/documents/10181/6407780/RDC_628_2022_.pdf/81224157-360e-4c4c-8dc7-428995d2e0a5</t>
    </r>
  </si>
  <si>
    <t>MAPA/SDAOrdinance No.544, 14 March 2022</t>
  </si>
  <si>
    <t>MAPA/SDA Ordinance No. 544 opens a 60-day period for public consultation on proposal of technical regulation of identity and quality for cephalopod mollusc products.Suggestions should be forwarded through the Normative Act Monitoring System - SISMAN, through the link:https://sistemasweb.agricultura.gov.br/solicita/</t>
  </si>
  <si>
    <r>
      <rPr>
        <sz val="11"/>
        <rFont val="Calibri"/>
      </rPr>
      <t>https://www.in.gov.br/web/dou/-/portaria-sda-n-544-de-14-de-marco-de-2022-386462379</t>
    </r>
  </si>
  <si>
    <t>Public Consultation 9, 9 January 2022.</t>
  </si>
  <si>
    <t>Public Consultation to update electrical safety technical requirements for conformity assessment of telecommunications products.The text of Public Consultation can be downloaded only in Portuguese at:  https://sistemas.anatel.gov.br/SACP/Contribuicoes/TextoConsulta.asp?CodProcesso=C2583&amp;Tipo=1&amp;Opcao=andamentoComments can be made at: https://sistemas.anatel.gov.br/SACP/Contribuicoes/ListaConsultasContribuicoes.asp?Tipo=1&amp;Opcao=andamento&amp;PaginaAtual=2&amp;Registros=10&amp;cboAno=NULL Selecting Public consultation No. 9</t>
  </si>
  <si>
    <t>33 - TELECOMMUNICATIONS. AUDIO AND VIDEO ENGINEERING</t>
  </si>
  <si>
    <r>
      <rPr>
        <sz val="11"/>
        <rFont val="Calibri"/>
      </rPr>
      <t>https://sistemas.anatel.gov.br/SACP/Contribuicoes/TextoConsulta.asp?CodProcesso=C2583&amp;Tipo=1&amp;Opcao=andamento</t>
    </r>
  </si>
  <si>
    <t>DKS 2416-3:2022 Information technology — learning, education and training Part 3: Network components to support eLearning </t>
  </si>
  <si>
    <t>This Kenya Standard specifies the minimum network requirements to support in the effective use of IT for Learning, Education and Training (IT LET). It prescribes the minimum requirements that any Local Area Network system supporting eLearning shall implement to establish a solid technical platform for efficient delivery.An eLearning network applies to:—              distributed learning networks;—              internetworked computing;—              electronic media, such as the Internet, intranets, satellite broadcasts, interactive television, and videoconferencing, and;other information and communication technologies (ICTs) to facilitate teaching and learning</t>
  </si>
  <si>
    <t>35.160 - Microprocessor systems</t>
  </si>
  <si>
    <r>
      <rPr>
        <sz val="11"/>
        <rFont val="Calibri"/>
      </rPr>
      <t>https://members.wto.org/crnattachments/2022/TBT/KEN/22_2574_00_e.pdf</t>
    </r>
  </si>
  <si>
    <t>Resolution – RDC number 625, 09 March 2022</t>
  </si>
  <si>
    <t>This resolution contains provisions on minimum requirements related to the obligation, on the part of companies holding drug market authorizations, to communicate the implementation of the action of recalling drugs to the competent health authorities and consumers, in the event of sufficient evidence or proof of quality deviation that represent a risk, aggravation or health consequences, as well as in the event of deregistration related to safety and efficacy.</t>
  </si>
  <si>
    <r>
      <rPr>
        <sz val="11"/>
        <rFont val="Calibri"/>
      </rPr>
      <t>http://antigo.anvisa.gov.br/documents/10181/6407711/RDC_625_2022_.pdf/3413d4ad-5043-4920-bb8e-5391a0a360e8</t>
    </r>
  </si>
  <si>
    <t>National Standard of the P.R.C., Medical Electrical Equipment — Part 2-90:Particular Requirements for Basic Safety and Essential Performance of Respiratory High Flow Therapy Equipment</t>
  </si>
  <si>
    <t>This document specifies the basic safety and basic performance of high flow respiratory treatment equipment used in combination with accessories. Such medical devices are expected to be used for patients with spontaneous breathing; It is expected to be used in patients who need to improve alveolar gas exchange and who can benefit from receiving high flow humidified respiratory gas, including those whose upper respiratory tract is bypassed._x000D_
High flow respiratory therapy equipment can be:_x000D_
Fully integrated ME equipment; Or an  ME system formed by a discrete product portfolio._x000D_
This document also applies to other types of respiratory devices with high flow respiratory treatment mode._x000D_
The high flow respiratory therapy device is operable when moving._x000D_
The provisions of this document also apply to accessories intended by the manufacturer for connection to high flow respiratory therapy equipment, and the characteristics of such accessories may affect the basic safety and basic performance of high flow respiratory therapy equipment.</t>
  </si>
  <si>
    <t>11.040.10 - Anaesthetic, respiratory and reanimation equipment</t>
  </si>
  <si>
    <r>
      <rPr>
        <sz val="11"/>
        <rFont val="Calibri"/>
      </rPr>
      <t>https://members.wto.org/crnattachments/2022/TBT/CHN/22_2576_00_x.pdf
WTO/TBT National Notification and Enquiry Center of the People’s Republic of China
Tel：+86 10 57954633/ 57954627
E_mail: tbt@customs.gov.cn</t>
    </r>
  </si>
  <si>
    <t>National Standard of the P.R.C.,  Medical Electrical Equipment-Part 2-75:Particular Requirements for the Basic Safety and Essential Performance of Photodynamic Therapy and Photodynamic Diagnosis Equipment</t>
  </si>
  <si>
    <t>This document applies to photodynamic therapy and photodynamic diagnosis equipment used to eliminate or alleviate disease, injury or disability._x000D_
This document does not apply to: _x000D_
• light therapy equipment intended for use in photothermal ablation, coagulation, and hyperthermia; _x000D_
• low-level laser therapy equipment not intended for use with photosensitizer;_x000D_
• illumination equipment intended for use in observation, monitoring, and diagnosis, not intended for use with photosensitizer.</t>
  </si>
  <si>
    <t>11.040.01 - Medical equipment in general</t>
  </si>
  <si>
    <t>Protection of human health or safety (TBT); Quality requirements (TBT); Consumer information, labelling (TBT)</t>
  </si>
  <si>
    <r>
      <rPr>
        <sz val="11"/>
        <rFont val="Calibri"/>
      </rPr>
      <t>https://members.wto.org/crnattachments/2022/TBT/CHN/22_2572_00_x.pdf
WTO/TBT National Notification and Enquiry Center of the People’s Republic of China
Tel：+86 10 57954633/ 57954627
E_mail: tbt@customs.gov.cn</t>
    </r>
  </si>
  <si>
    <t>Resolution- RDC number 627</t>
  </si>
  <si>
    <t>This resolution contains provisions on the ban on the production and import of metered-dose inhalers that use chlorofluorocarbon-type propellant gas.</t>
  </si>
  <si>
    <r>
      <rPr>
        <sz val="11"/>
        <rFont val="Calibri"/>
      </rPr>
      <t>http://antigo.anvisa.gov.br/documents/10181/6407711/RDC_627_2022_.pdf/8f32babe-29d8-4b34-a22e-c3730cda1c3f</t>
    </r>
  </si>
  <si>
    <t>DKS 2948-1:2022 Safe play environment for children — Guidelines Part 1: General Playground Considerations</t>
  </si>
  <si>
    <t>This draft standard presents safety information for public playground equipment in the form of guidelines. The standard is expected to promote greater safety awareness among those who purchase, install, and maintain public playground equipment.</t>
  </si>
  <si>
    <t>13.120 - Domestic safety</t>
  </si>
  <si>
    <r>
      <rPr>
        <sz val="11"/>
        <rFont val="Calibri"/>
      </rPr>
      <t>https://members.wto.org/crnattachments/2022/TBT/KEN/22_2575_00_e.pdf</t>
    </r>
  </si>
  <si>
    <t>Resolution – RDC number 620, 09 March 2022</t>
  </si>
  <si>
    <t>This resolution contains provisions on the Certification of Good Practices for conducting Bioavailability/Bioequivalence studies of medicaments and defines which Bioavailability/Bioequivalence studies of medicines must be carried out in certified research centers.</t>
  </si>
  <si>
    <r>
      <rPr>
        <sz val="11"/>
        <rFont val="Calibri"/>
      </rPr>
      <t>http://antigo.anvisa.gov.br/documents/10181/6407617/RDC_620_2022_.pdf/3e7e8e0a-f54d-47ad-b272-38247e6c87dc</t>
    </r>
  </si>
  <si>
    <t>Resolution – RDC number 617, 09 March 2022</t>
  </si>
  <si>
    <t>This resolution contains provisions on the obligation to carry out laboratory analyzes and transmit information on the levels of phenylalanine, proteins and moisture in processed foods.This regulation will be also notified to the SPS Committee</t>
  </si>
  <si>
    <r>
      <rPr>
        <sz val="11"/>
        <rFont val="Calibri"/>
      </rPr>
      <t>http://antigo.anvisa.gov.br/documents/10181/6407575/RDC_617_2022_.pdf/52845318-a2cd-46a1-a9f3-7cd20bf1466a</t>
    </r>
  </si>
  <si>
    <t>Resolution - RDC number 616, 09 March 2022</t>
  </si>
  <si>
    <t>This resolution contains provisions on the composition of seasonal influenza vaccines to be used in Brazil.These vaccines must conform to the composition recommended by the World Health Organization (WHO) for the use in the southern hemisphere in the corresponding season.</t>
  </si>
  <si>
    <r>
      <rPr>
        <sz val="11"/>
        <rFont val="Calibri"/>
      </rPr>
      <t>http://antigo.anvisa.gov.br/documents/10181/6407538/RDC_616_2022_.pdf/f7335da5-a958-4005-8306-a264986dc754</t>
    </r>
  </si>
  <si>
    <t>Resolution – RDC number 624, 09 March 2022</t>
  </si>
  <si>
    <t>This resolution contains provisions on the control by Anvisa of the importation of raw materials, manufacture, distribution, commercialization, medical prescription and application of ganglioside-based drugs.</t>
  </si>
  <si>
    <r>
      <rPr>
        <sz val="11"/>
        <rFont val="Calibri"/>
      </rPr>
      <t>http://antigo.anvisa.gov.br/documents/10181/6407711/RDC_624_2022_.pdf/b293785d-fe05-4323-92a5-3fca86b5359e</t>
    </r>
  </si>
  <si>
    <t>Resolution RDC number 623, 09 March 2022</t>
  </si>
  <si>
    <t>This resolution contains provisions on the tolerance limits for foreign matter in food, the general principles for its establishment and the methods of analysis for the purpose of conformity assessment.This regulation will be also notified to the SPS Committee</t>
  </si>
  <si>
    <r>
      <rPr>
        <sz val="11"/>
        <rFont val="Calibri"/>
      </rPr>
      <t>http://antigo.anvisa.gov.br/documents/10181/6407691/RDC_623_2022_.pdf/507f6523-fb36-4d45-a6f8-52c840f8f393</t>
    </r>
  </si>
  <si>
    <t>The draft regulation establishes the technical specifications, assessment and test requirements as well as administrative requirements needed for the type-approval of the Automated Driving System of fully automated vehicles in accordance with Article 11 of Regulation (EU) 2019/2144 on vehicle general safety.</t>
  </si>
  <si>
    <t>43.020 - Road vehicles in general</t>
  </si>
  <si>
    <r>
      <rPr>
        <sz val="11"/>
        <rFont val="Calibri"/>
      </rPr>
      <t>https://members.wto.org/crnattachments/2022/TBT/EEC/22_2577_00_e.pdf
https://members.wto.org/crnattachments/2022/TBT/EEC/22_2577_01_e.pdf</t>
    </r>
  </si>
  <si>
    <t>Resolution number 629, 10 March 2022</t>
  </si>
  <si>
    <t>This resolution contains provision on sunscreens and multifunctional products in cosmetics and internalizes the GMC MERCOSUR Resolution nº 08/2011.</t>
  </si>
  <si>
    <r>
      <rPr>
        <sz val="11"/>
        <rFont val="Calibri"/>
      </rPr>
      <t>http://antigo.anvisa.gov.br/documents/10181/6407780/RDC_629_2022_.pdf/8afdb838-af85-4690-a9f7-842ba38119ee</t>
    </r>
  </si>
  <si>
    <t>Resolution – RDC number 626, 09 March 2022</t>
  </si>
  <si>
    <t>This resolution contains provisions on the prohibition of the use of preparations containing the substance Lidocaine, Brazilian Common Denomination (BCD) nº 05313, in the pharmaceutical form, oral solution for internal use, except in the pharmaceutical form spray for topical application on mucous membranes, provided that the applicator is equipped with a device that guarantees the exact dose of application.</t>
  </si>
  <si>
    <r>
      <rPr>
        <sz val="11"/>
        <rFont val="Calibri"/>
      </rPr>
      <t>http://antigo.anvisa.gov.br/documents/10181/6407711/RDC_626_2022_.pdf/19bc9d7d-0ec6-4616-8fc5-06d274b35f9b</t>
    </r>
  </si>
  <si>
    <t>DUS ARS 468:2022, Sorghum flour — Specification, First Edition</t>
  </si>
  <si>
    <t>This Draft Uganda Standard specifies requirements, methods of sampling and test for sorghum flour obtained from whole or decorticated sorghum grain of varieties Sorghum bicolour (L) Moench. for human consumption. It does not apply to grits or meal obtained from sorghum.</t>
  </si>
  <si>
    <t>67.060 - Cereals, pulses and derived products</t>
  </si>
  <si>
    <t>Consumer information, labelling (TBT); Prevention of deceptive practices and consumer protection (TBT); Protection of human health or safety (TBT); Quality requirements (TBT)</t>
  </si>
  <si>
    <r>
      <rPr>
        <sz val="11"/>
        <rFont val="Calibri"/>
      </rPr>
      <t>https://members.wto.org/crnattachments/2022/TBT/UGA/22_2492_00_e.pdf</t>
    </r>
  </si>
  <si>
    <t>DUS ARS 857:2022, Finger millet grains — Specification, First Edition</t>
  </si>
  <si>
    <t>This Draft Uganda Standard specifies the requirements, methods of sampling and test for finger millet grains of varieties (cultivars) grown from Eleusine coracana (L.) Gaertner intended for human consumption.</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</si>
  <si>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</si>
  <si>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https://members.wto.org/crnattachments/2022/TBT/UGA/22_2494_00_e.pdf</t>
    </r>
  </si>
  <si>
    <t>Normative Instruction number 122, 09 March 2022</t>
  </si>
  <si>
    <t>This Normative Instruction contains provisions on inspection procedures in Good Clinical Practice for clinical trials with drugs.</t>
  </si>
  <si>
    <r>
      <rPr>
        <sz val="11"/>
        <rFont val="Calibri"/>
      </rPr>
      <t>http://antigo.anvisa.gov.br/documents/10181/6407870/IN_122_2022_.pdf/53a4f3f3-2187-4bcf-b59d-f6145c202b98</t>
    </r>
  </si>
  <si>
    <t>DUS ARS 469:2022, Millet flour — Specification, First Edition</t>
  </si>
  <si>
    <t>This Draft Uganda Standard specifies requirements, methods of sampling and test for millet flour obtained from whole or decorticated pearl millet from varieties Penicum maliaceum) or finger millet grown from Eleusine coracana (L.) Gaertner. or proso millet from (Panicum millaceum) for human consumption. It does not apply to grits obtained from pearl millet.</t>
  </si>
  <si>
    <r>
      <rPr>
        <sz val="11"/>
        <rFont val="Calibri"/>
      </rPr>
      <t>https://members.wto.org/crnattachments/2022/TBT/UGA/22_2493_00_e.pdf</t>
    </r>
  </si>
  <si>
    <t>Resolution  - RDC number 630, 10 March 2022</t>
  </si>
  <si>
    <t>This resolution establishes parameters for microbiological control of personal hygiene products, cosmetics and perfumes and internalizes the GMC MERCOSUR Resolution nº 51/1998.This resolution was rectified on 17 March 2022.</t>
  </si>
  <si>
    <r>
      <rPr>
        <sz val="11"/>
        <rFont val="Calibri"/>
      </rPr>
      <t>http://antigo.anvisa.gov.br/documents/10181/6407780/RDC_630_2022_.pdf/0231c74a-c6a4-4d41-9c5b-f8ed94ce51d7</t>
    </r>
  </si>
  <si>
    <t>DUS ARS 859:2022, Brown rice — Specification, First Edition</t>
  </si>
  <si>
    <t>This Draft Uganda Standard specifies the requirements and methods of sampling and test for brown rice of the varieties grown from Oryza spp., intended for human consumption or for further processing. This standard does not apply to parboiled rice.</t>
  </si>
  <si>
    <r>
      <rPr>
        <sz val="11"/>
        <rFont val="Calibri"/>
      </rPr>
      <t>https://members.wto.org/crnattachments/2022/TBT/UGA/22_2495_00_e.pdf</t>
    </r>
  </si>
  <si>
    <t>Normative Instruction number 121, 09 March 2022</t>
  </si>
  <si>
    <t>This Normative Instruction contains provisions on criteria for acceptance of test reports required for analysis of requests for notification and registration of sanitizing products and other provisions.</t>
  </si>
  <si>
    <r>
      <rPr>
        <sz val="11"/>
        <rFont val="Calibri"/>
      </rPr>
      <t>http://antigo.anvisa.gov.br/documents/10181/6407669/IN_121_2022_.pdf/ed9e4249-e5c8-423b-8cd2-814730dba40a</t>
    </r>
  </si>
  <si>
    <t>National Standard of the P.R.C., Medical Electrical Equipment-Part 2-55:Particular Requirements for the Basic Safety and Essential Performance of Respiratory Gas Monitors</t>
  </si>
  <si>
    <t>This document specifies particular requirements for the basic safety and essential performance of a respiratory gas monitor (RGM) and the requirements are listed as follows：_x000D_
-anaesthetic gas monitoring,_x000D_
-carbon dioxide monitoring, and_x000D_
-oxygen monitoring._x000D_
NOTE 1: An RGM can be used as a stand-alone ME EQUIPMENT or integrated into other equipment, such as an anesthetic workstation or a ventilator._x000D_
This document is not applicable to an RGM intended for use with flammable anesthetic agents.</t>
  </si>
  <si>
    <r>
      <rPr>
        <sz val="11"/>
        <rFont val="Calibri"/>
      </rPr>
      <t>https://members.wto.org/crnattachments/2022/TBT/CHN/22_2538_00_x.pdf</t>
    </r>
  </si>
  <si>
    <t>The Department Circular prescribes the adoption of the following guidelines to effectively implement to the PNS for Coconut Methyl Ester: Only Coconut Methyl Ester conforming to the PNS/DOE QS 002:2021 shall be manufactured, sold, offered for sale, dispensed, or introduced into commerce in the Philippines.It shall be the responsibility if the Accredited Biodiesel Producer to ensure that all coconut Methyl Ester deliveries are accompanied by a Certificate of Quality to be issued by same, indicating full PNS compliance o the delivered Coconut Methyl Ester</t>
  </si>
  <si>
    <r>
      <rPr>
        <sz val="11"/>
        <rFont val="Calibri"/>
      </rPr>
      <t>https://members.wto.org/crnattachments/2022/TBT/PHL/22_2490_00_e.pdf</t>
    </r>
  </si>
  <si>
    <t>Sri Lanka</t>
  </si>
  <si>
    <t>Draft Amendment no: 01 to SLS 1534: 2016 Specification for instant noodles </t>
  </si>
  <si>
    <t>Revised the  limit of  peroxide value and the method of determination of the peroxide value.</t>
  </si>
  <si>
    <r>
      <rPr>
        <sz val="11"/>
        <rFont val="Calibri"/>
      </rPr>
      <t>https://members.wto.org/crnattachments/2022/TBT/LKA/22_2469_00_e.pdf</t>
    </r>
  </si>
  <si>
    <t>DUS ARS 465:2022, Wheat grains — Specification, First Edition</t>
  </si>
  <si>
    <t>This Draft Uganda Standard specifies the requirements and methods of sampling and test for wheat grains of varieties (cultivars) grown from common wheat (Triticum aestivum L.), club wheat (T. compactum Host.) and Triticum tauschii (soft wheat) intended for human consumption. Durum wheat (Triticum durum) is excluded from this standard.</t>
  </si>
  <si>
    <r>
      <rPr>
        <sz val="11"/>
        <rFont val="Calibri"/>
      </rPr>
      <t>https://members.wto.org/crnattachments/2022/TBT/UGA/22_2491_00_e.pdf</t>
    </r>
  </si>
  <si>
    <t>PROYECTO de Norma Oficial Mexicana PROY-NOM-241-SE-2021, Etiquetado de productos reconstruidos, reacondicionados, de segunda línea, fuera de especificaciones, remanufacturados y usados o de segunda mano-Información comercial (Draft Mexican Official Standard PROY-NOM-241-SE-2021: rebuilt, refurbished, second-line, off-spec, remanufactured and used or second-hand products - Trade information) (14 pages, in Spanish)</t>
  </si>
  <si>
    <t>The notified Mexican Official Standard establishes the trade information that must be made available to consumers acquiring rebuilt, refurbished, second-line, off-spec, remanufactured and used or second-hand products imported and sold in the United Mexican States. The trade information referred to in this Mexican Official Standard must be provided by manufacturers, repairers, rebuilders, importers, resellers and any other person engaged in importing or retailing the products indicated in the Standard. This Mexican Official Standard does not apply to products for which there is a specific Mexican Official Standard regulating aspects related to trade information; in such cases, the provisions of those standards shall apply. Compliance with this Mexican Official Standard does not waive any responsibility to comply with the provisions of other Mexican Official Standards relating to the products mentioned within the scope of this Standard.</t>
  </si>
  <si>
    <r>
      <rPr>
        <sz val="11"/>
        <rFont val="Calibri"/>
      </rPr>
      <t>https://members.wto.org/crnattachments/2022/TBT/MEX/22_2489_00_s.pdf
https://www.dof.gob.mx/nota_detalle.php?codigo=5646791&amp;fecha=25/03/2022</t>
    </r>
  </si>
  <si>
    <t>Argentina</t>
  </si>
  <si>
    <t>Decreto Reglamentario de la Ley N° 27.642 "Promoción de la Alimentación Saludable" (Decree implementing Law No. 27.642 on the promotion of healthy eating); (36 pages, in Spanish)</t>
  </si>
  <si>
    <t>The notified document details the requirements for front-of-pack nutritional labelling for packaged food with the aim of providing simple and understandable nutritional information to encourage active and confident decision-making and protect consumer rights; warn consumers about large quantities of, inter alia, sugar, salt, saturated fats, total fats and calories, by providing clear, appropriate and accurate information, in line with Articles 4 and 5 of Law No. 24.240 on consumer protection; prevent malnutrition among the population and reduce instances of chronic non-communicable diseases. Annex II presents the required graphic standards, namely: messages: warning and precautionary labels; graphic features and technical specifications of the labels; application of the labels: location and calculation of area; use of more than one label. The Ministry of Health is the implementing authority for Law No. 27.642.</t>
  </si>
  <si>
    <t>Consumer information, labelling (TBT); Prevention of deceptive practices and consumer protection (TBT)</t>
  </si>
  <si>
    <r>
      <rPr>
        <sz val="11"/>
        <rFont val="Calibri"/>
      </rPr>
      <t>https://members.wto.org/crnattachments/2022/TBT/ARG/22_2486_00_s.pdf
https://members.wto.org/crnattachments/2022/TBT/ARG/22_2486_01_s.pdf
http://www.puntofocal.gov.ar/notific_otros_miembros/Arg/435_t.pdf</t>
    </r>
  </si>
  <si>
    <t xml:space="preserve">Farmaceutik </t>
  </si>
  <si>
    <t>Personlige værnemidler</t>
  </si>
  <si>
    <t>920MHz bånd Aktivt trådløst system med lav effekt</t>
  </si>
  <si>
    <t xml:space="preserve">Flygtige 
organiske forbindelser, Miljøbeskyttelse; Produktion i den kemiske industri ; Produkter fra den kemiske industri
</t>
  </si>
  <si>
    <t xml:space="preserve">Animalske produkter </t>
  </si>
  <si>
    <t xml:space="preserve">Drikkevarer; Drikkevarebeholdere </t>
  </si>
  <si>
    <t xml:space="preserve">Alkoholholdige drikkevarer </t>
  </si>
  <si>
    <t xml:space="preserve">Animalske produkter generelt </t>
  </si>
  <si>
    <t>Kemiske forbrugerprodukter, og biocidholdige produkter</t>
  </si>
  <si>
    <t xml:space="preserve">Luftemissionskilder; Kvalitet; Miljøbeskyttelse; Luftkvalitet </t>
  </si>
  <si>
    <t>Elektroniske cigaretter</t>
  </si>
  <si>
    <t xml:space="preserve">Mekaniske konstruktioner til elektronisk udstyr </t>
  </si>
  <si>
    <t>Fastholdelsessystemer til køretøjer</t>
  </si>
  <si>
    <t xml:space="preserve">Hygiejneprodukter
</t>
  </si>
  <si>
    <t>Beholdere, af jern eller stål</t>
  </si>
  <si>
    <t xml:space="preserve">Friske eller tørrede valnødder, afskallede </t>
  </si>
  <si>
    <t>Tobaksfri nikotinprodukter</t>
  </si>
  <si>
    <t xml:space="preserve">Kosmetik </t>
  </si>
  <si>
    <t xml:space="preserve">Kartoner, kasser og kasser af bølgepap eller bølgepap </t>
  </si>
  <si>
    <t xml:space="preserve">Biologi. Botanik. Zoologi </t>
  </si>
  <si>
    <t>Plader, plader, film, folie og bånd af ikke-cellulær plast</t>
  </si>
  <si>
    <t xml:space="preserve">Vedvarende brændstoffer, biobrændstoffer; Miljøbeskyttelse </t>
  </si>
  <si>
    <t xml:space="preserve">Materialer til aluminiumsproduktion </t>
  </si>
  <si>
    <t xml:space="preserve">Forbruger poolvarmere; Miljøbeskyttelse </t>
  </si>
  <si>
    <t xml:space="preserve">Solsikkefrø; Oliefrø </t>
  </si>
  <si>
    <t xml:space="preserve">Mel og mel af olieholdige frø eller olieholdige frugter (undtagen soja og sennep) </t>
  </si>
  <si>
    <t>Standarder for sikkerhedsruder; Tilberedte pigmenter, tilberedte opacifikatorer og tilberedte farvestoffer, emaljer og glasurer, engober, flydende glanser og lignende præparater af den art, der anvendes i keramik-, emalje- eller glasindustrien glasfrit og andet glas i form af pulver, granulat eller flager ; Prøvningsbetingelser og -procedurer generelt ; Rullende jernbanemateriel generelt; Glas</t>
  </si>
  <si>
    <t>Tanke, fade, tromler, dåser, kasser og lignende beholdere, af jern eller stål, til ethvert materiale, med en kapacitet på &gt;= 50 l</t>
  </si>
  <si>
    <t xml:space="preserve">Flasker, kolber og lignende genstande til transport eller emballering af varer, af plast (HS-kode(r): 392330); Flasker. Pots. Krukker </t>
  </si>
  <si>
    <t>Færdigpakkede forarbejdede fødevarer</t>
  </si>
  <si>
    <t>Sennepsfrø; Oliefrø</t>
  </si>
  <si>
    <t>Poleringsmidler, cremer og lignende præparater til fodtøj eller læder, også i form af papir, vat, filt, nonwovens, celleplast eller cellegummi, imprægneret, belagt eller dækket af sådanne præparater</t>
  </si>
  <si>
    <t>Poleringsmidler, cremer og lignende præparater til fodtøj eller læder, også i form af papir, vat, filt, nonwovens, celleplast eller cellegummi, imprægneret, belagt eller dækket af sådanne præparater (undtagen kunstig og tilberedt voks)</t>
  </si>
  <si>
    <t>Selvklæbende plader, plader, film, folie, tape, bånd og andre flade former, af plast, også i ruller &gt; 20 cm brede (undtagen gulv-, væg- og loftsbeklædning)</t>
  </si>
  <si>
    <t>Skønheds- eller smafektionspræparater og præparater til pleje af huden (bortset fra lægemidler), herunder solcreme eller solbrændte præparater (undtagen lægemidler, præparater til læbe- og øjenmake-up, manicure- eller pedicurepræparater og make-up eller hudplejepulvere, inkl. babypulvere)</t>
  </si>
  <si>
    <t xml:space="preserve">Radiokommunikation; Elektromagnetisk kompatibilitet (EMC) inklusive radiointerferens </t>
  </si>
  <si>
    <t>Fødevareteknologi</t>
  </si>
  <si>
    <t>Kombinerede køle-/fryseskabe med separate udvendige døre; - Køleskabe, husstandstype; Frysere af opretstående type, med kapacitet</t>
  </si>
  <si>
    <t>Brandbekæmpelse</t>
  </si>
  <si>
    <t xml:space="preserve">Te. Kaffe. Kakao </t>
  </si>
  <si>
    <t xml:space="preserve">Byggematerialers og -elementers brandbestandighed </t>
  </si>
  <si>
    <t>Rammer og ruder</t>
  </si>
  <si>
    <t>Alle færdigpakkede fødevarer</t>
  </si>
  <si>
    <t xml:space="preserve">Hygiejniske ansigtsmasker til engangsbrug </t>
  </si>
  <si>
    <t>Byggevarer</t>
  </si>
  <si>
    <t>Fødevarer</t>
  </si>
  <si>
    <t>Andre køretøjer en rullende materiel til jernbaner eller sporvogne samt dele eller tilbehør hertil</t>
  </si>
  <si>
    <t>Lægemidler</t>
  </si>
  <si>
    <t>Radiokommunikation; Lyd-, video- og audiovisuel teknik ; Tv- og radio</t>
  </si>
  <si>
    <t>Beholdere eller beholdere beregnet til forbrug på stedet eller på farten, der helt eller delvis er fremstillet af ekstruderet polystyren, ekspanderet eller ekstruderet polypropylen</t>
  </si>
  <si>
    <t>Sikkerhedshovedbeklædning</t>
  </si>
  <si>
    <t>Sikkerhedsudstyr</t>
  </si>
  <si>
    <t xml:space="preserve">PVC vandtætte plader, TPO vandtætte plader, SBS modificerede asfalt vandtætte plader, APP modificerede asfalt vandtætte plader, Selvklæbende vandtætte plader, EPDM vandtætte plader </t>
  </si>
  <si>
    <t xml:space="preserve">Maskiner til minedrift </t>
  </si>
  <si>
    <t>Højtryksgasbeholdere til hydrofluorcarbon</t>
  </si>
  <si>
    <t xml:space="preserve">En komponent strukturel silikone fugemasse, To komponenter strukturel silikone fugemasse </t>
  </si>
  <si>
    <t xml:space="preserve">Brandsikkert glas, Hærdet glas, Lamineret glas, Varmegennemblødt termisk hærdet glas </t>
  </si>
  <si>
    <t xml:space="preserve">Jordflytningsmaskiner </t>
  </si>
  <si>
    <t>Legetøj og kosmetikprodukter.</t>
  </si>
  <si>
    <t>Ajourføring af UAE GCC's tekniske forskrift "Mikrobiologiske kriterier for fødevarer"</t>
  </si>
  <si>
    <t>Skibsudstyr (herunder bl.a. redningsudstyr, forureningsforebyggende udstyr, brandbeskyttelsesudstyr, navigationsudstyr, radiokommunikationsudstyr).</t>
  </si>
  <si>
    <t xml:space="preserve">Tilgængelige toiletter; Hjælpemidler til handicappede eller handicappede; Luftfartøjer og rumfartøjer generelt; Passager- og kabineudstyr </t>
  </si>
  <si>
    <t xml:space="preserve">Advarselssystemer for vognbaneskift (LDWS) til tunge køretøjer </t>
  </si>
  <si>
    <t>Radiofrekvensenheder (RF)</t>
  </si>
  <si>
    <t xml:space="preserve">Asbest (undtagen asbest fremstillet af asbest); Friktionsmateriale og varer deraf, Miljøbeskyttelse; Luftkvalitet; Beskyttelse mod farligt gods; Vejkøretøjssystemer; Produkter fra den kemiske industri
</t>
  </si>
  <si>
    <t>Medicinsk gas</t>
  </si>
  <si>
    <t xml:space="preserve">Luftfiltre; Kvalitet ; Prøvningsbetingelser og -procedurer generelt; Ventilations- og klimaanlæg </t>
  </si>
  <si>
    <t>Hårpræparater</t>
  </si>
  <si>
    <t>Økologiske produkter</t>
  </si>
  <si>
    <t>Sikkerhedstjenester, uafhængige testlaboratorier; Tjenester; Kvalitet; Underholdningsudstyr</t>
  </si>
  <si>
    <t>Tobak</t>
  </si>
  <si>
    <t>Aktive farmaceutiske ingredienser</t>
  </si>
  <si>
    <t>Gasser, virksomme stoffer og medicinske gasser</t>
  </si>
  <si>
    <t>Måling af volumen, masse, densitet, viskositet</t>
  </si>
  <si>
    <t>Lægemidler, medicinsk udstyr, toiletartikler, kosmetik og parfume</t>
  </si>
  <si>
    <t>Naturlægemidler</t>
  </si>
  <si>
    <t>Metrologisk teknisk forskrift for mototaximetre</t>
  </si>
  <si>
    <t>Kosmetiske produkter</t>
  </si>
  <si>
    <t>Fordampet mælk, ikke tilsat sukker eller andre sødestoffer</t>
  </si>
  <si>
    <t>Karnevalsskum", "karnevalssne", "kunstig sne", "slange", "web" eller enhver anden lignende betegnelse</t>
  </si>
  <si>
    <t>Toiletartikler, kosmetik og parfume</t>
  </si>
  <si>
    <t xml:space="preserve">Tobaksvarer </t>
  </si>
  <si>
    <t>Medicinsk udstyr</t>
  </si>
  <si>
    <t>Desinficerende produkter</t>
  </si>
  <si>
    <t>Lim, fortynder, klæbemidler og korrektorer</t>
  </si>
  <si>
    <t>Forbrugerprodukter (for aspekter, der ikke er omfattet af EU's harmoniserede produktlovgivning)</t>
  </si>
  <si>
    <t>Lægemidler, desinfektionsmidler og kosmetik.</t>
  </si>
  <si>
    <t>Produkter til personlig hygiejne</t>
  </si>
  <si>
    <t>God fremstillingspraksis for lægemidler</t>
  </si>
  <si>
    <t>Benzol, Benzen</t>
  </si>
  <si>
    <t>Paraformaldehyde and formaldehyde</t>
  </si>
  <si>
    <t>Ornamenter og tilbehør</t>
  </si>
  <si>
    <t xml:space="preserve">Husholdningsapparater og lignende elektriske apparater: højtryksrensere og damprensere </t>
  </si>
  <si>
    <t xml:space="preserve">Bygningskonstruktioner </t>
  </si>
  <si>
    <t>Fødevaretilsætningsstoffer</t>
  </si>
  <si>
    <t>Landbrugsfødevarer til primærproduktion og forarbejdning fra familielandbrug bestemt til konsum i henhold til lov nr. 31071, lov om offentlige indkøb af fødevarer fra familielandbrug og dens bestemmelser</t>
  </si>
  <si>
    <t>Bakhjælpemidler til lette, mellemstore og tunge køretøjer  </t>
  </si>
  <si>
    <t>Byggematerialer</t>
  </si>
  <si>
    <t xml:space="preserve">Vandvarmere mv. </t>
  </si>
  <si>
    <t>Indenlandske og importerede bankede ris, majsmel og hvedemel. Indenlandske eller importerede forarbejdede fødevarer, der omfatter majsmel, hvedemel eller blandinger heraf blandt ingredienserne.</t>
  </si>
  <si>
    <t>Motorkøretøjer, påhængskøretøjer og sættevogne, for så vidt angår bremsesystemer i helt nye motorkøretøjer</t>
  </si>
  <si>
    <t>Radiokommunikation</t>
  </si>
  <si>
    <t>Home light therapy equipment  </t>
  </si>
  <si>
    <t>Produkter til personlig hygiejne, kosmetik og parfume</t>
  </si>
  <si>
    <t>Fiskeri og fiskevarer</t>
  </si>
  <si>
    <t>Telekommunikationsudstyr</t>
  </si>
  <si>
    <t xml:space="preserve">IT-applikationer på andre områder </t>
  </si>
  <si>
    <t xml:space="preserve">Oxygeninhalator med højt flow, Terapeutisk instrument med højt flow, </t>
  </si>
  <si>
    <t xml:space="preserve">Fotodynamisk terapi og fotodynamisk diagnoseudstyr
</t>
  </si>
  <si>
    <t xml:space="preserve">Børns sikkerhed; Legetøjs sikkerhed </t>
  </si>
  <si>
    <t>Vacciner</t>
  </si>
  <si>
    <t>Vejkøretøjer generelt (ICS-kode(r): 43.020) Personbiler, varevogne lastbiler og busser (motorkøretøjer i klasse M og N)</t>
  </si>
  <si>
    <t>Tilberedte fødevarer fremstillet ved hævelse eller ristning af korn eller kornprodukter, f.eks. cornflakes (HS-kode(r): 190410); Korn, bælgfrugter og afledte produkter</t>
  </si>
  <si>
    <t xml:space="preserve">Kornmel (undtagen hvede, meslin og majs) (HS-kode(r): 110290); Korn, bælgfrugter og afledte produkter </t>
  </si>
  <si>
    <t xml:space="preserve">Afskallet eller brun ris; Korn, bælgfrugter og afledte produkter </t>
  </si>
  <si>
    <t xml:space="preserve">Respiratoriske gasmonitorer produkter </t>
  </si>
  <si>
    <t>Brændstoffer generelt</t>
  </si>
  <si>
    <t>Pastaprodukter</t>
  </si>
  <si>
    <t xml:space="preserve">Korn, bælgfrugter og afledte produkter </t>
  </si>
  <si>
    <t>Ombyggede, renoverede, andenlinjede, off-spec, genfremstillede og brugte eller brugte produkter</t>
  </si>
  <si>
    <t>Etiketter på forsiden af færdigpakkede fødevarer</t>
  </si>
  <si>
    <t>Fødevarer og andre fødevarer</t>
  </si>
  <si>
    <t>Hirse (ekskl. kornsorghum og frø til såning) (HS-kode(r): 100829); Korn, bælgfrugter og afledte produkter (ICS-kode(r): 67.060)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</si>
</sst>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applyNumberFormat="1" applyFont="1" applyProtection="1"/>
    <xf numFmtId="0" fontId="1" fillId="0" borderId="0" xfId="0" applyNumberFormat="1" applyFont="1" applyAlignment="1" applyProtection="1">
      <alignment horizontal="center" vertical="center"/>
    </xf>
    <xf numFmtId="0" fontId="0" fillId="0" borderId="0" xfId="0" applyNumberFormat="1" applyFont="1" applyAlignment="1" applyProtection="1">
      <alignment wrapText="1"/>
    </xf>
    <xf numFmtId="0" fontId="1" fillId="0" borderId="0" xfId="0" applyNumberFormat="1" applyFont="1" applyAlignment="1" applyProtection="1">
      <alignment horizontal="center" vertical="center" wrapText="1"/>
    </xf>
    <xf numFmtId="0" fontId="0" fillId="0" borderId="0" xfId="0" applyNumberFormat="1" applyFont="1" applyAlignment="1" applyProtection="1">
      <alignment vertical="top"/>
    </xf>
    <xf numFmtId="0" fontId="0" fillId="0" borderId="0" xfId="0" applyNumberFormat="1" applyFont="1" applyAlignment="1" applyProtection="1">
      <alignment vertical="top" wrapText="1"/>
    </xf>
    <xf numFmtId="14" fontId="0" fillId="0" borderId="0" xfId="0" applyNumberFormat="1" applyFont="1" applyAlignment="1" applyProtection="1">
      <alignment vertical="top"/>
    </xf>
    <xf numFmtId="0" fontId="2" fillId="0" borderId="0" xfId="0" applyNumberFormat="1" applyFont="1" applyAlignment="1" applyProtection="1">
      <alignment vertical="top" wrapText="1"/>
    </xf>
    <xf numFmtId="0" fontId="2" fillId="0" borderId="0" xfId="0" applyNumberFormat="1" applyFont="1" applyAlignment="1" applyProtection="1">
      <alignment vertical="top"/>
    </xf>
    <xf numFmtId="0" fontId="0" fillId="0" borderId="0" xfId="0" applyNumberFormat="1" applyFont="1" applyFill="1" applyAlignment="1" applyProtection="1">
      <alignment vertical="top" wrapText="1"/>
    </xf>
    <xf numFmtId="0" fontId="0" fillId="0" borderId="0" xfId="0" applyNumberFormat="1" applyFont="1" applyFill="1" applyAlignment="1" applyProtection="1">
      <alignment vertical="top"/>
    </xf>
    <xf numFmtId="14" fontId="0" fillId="0" borderId="0" xfId="0" applyNumberFormat="1" applyFont="1" applyFill="1" applyAlignment="1" applyProtection="1">
      <alignment vertical="top"/>
    </xf>
    <xf numFmtId="0" fontId="0" fillId="0" borderId="0" xfId="0" applyNumberFormat="1"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1"/>
  <sheetViews>
    <sheetView tabSelected="1" workbookViewId="0">
      <selection activeCell="A3" sqref="A3"/>
    </sheetView>
  </sheetViews>
  <sheetFormatPr defaultRowHeight="15"/>
  <cols>
    <col min="1" max="1" width="100" style="2" customWidth="1"/>
    <col min="2" max="2" width="50" style="2" customWidth="1"/>
    <col min="3" max="3" width="30" customWidth="1"/>
    <col min="4" max="4" width="100" style="2" customWidth="1"/>
    <col min="5" max="5" width="30" customWidth="1"/>
    <col min="6" max="6" width="100" style="2" customWidth="1"/>
    <col min="7" max="8" width="100" customWidth="1"/>
    <col min="9" max="9" width="30" customWidth="1"/>
    <col min="11" max="14" width="100" customWidth="1"/>
  </cols>
  <sheetData>
    <row r="1" spans="1:14" ht="30" customHeight="1">
      <c r="A1" s="3" t="s">
        <v>4</v>
      </c>
      <c r="B1" s="3" t="s">
        <v>1</v>
      </c>
      <c r="C1" s="1" t="s">
        <v>0</v>
      </c>
      <c r="D1" s="3" t="s">
        <v>2</v>
      </c>
      <c r="E1" s="1" t="s">
        <v>8</v>
      </c>
      <c r="F1" s="3" t="s">
        <v>3</v>
      </c>
      <c r="G1" s="1" t="s">
        <v>5</v>
      </c>
      <c r="H1" s="1" t="s">
        <v>6</v>
      </c>
      <c r="I1" s="1" t="s">
        <v>7</v>
      </c>
      <c r="K1" s="1" t="s">
        <v>9</v>
      </c>
      <c r="L1" s="1" t="s">
        <v>10</v>
      </c>
      <c r="M1" s="1" t="s">
        <v>11</v>
      </c>
      <c r="N1" s="1" t="s">
        <v>12</v>
      </c>
    </row>
    <row r="2" spans="1:14" ht="45">
      <c r="A2" s="5" t="s">
        <v>685</v>
      </c>
      <c r="B2" s="5" t="str">
        <f>HYPERLINK("https://epingalert.org/en/Search?viewData= G/TBT/N/JPN/737"," G/TBT/N/JPN/737")</f>
        <v xml:space="preserve"> G/TBT/N/JPN/737</v>
      </c>
      <c r="C2" s="4" t="s">
        <v>35</v>
      </c>
      <c r="D2" s="5" t="s">
        <v>36</v>
      </c>
      <c r="E2" s="6" t="s">
        <v>16</v>
      </c>
      <c r="F2" s="5" t="s">
        <v>37</v>
      </c>
      <c r="G2" s="4" t="s">
        <v>16</v>
      </c>
      <c r="H2" s="4" t="s">
        <v>38</v>
      </c>
      <c r="I2" s="4" t="s">
        <v>16</v>
      </c>
      <c r="K2" s="5" t="s">
        <v>19</v>
      </c>
      <c r="L2" s="4" t="str">
        <f>HYPERLINK("https://docs.wto.org/imrd/directdoc.asp?DDFDocuments/t/G/TBTN22/PHL287.DOCX", "https://docs.wto.org/imrd/directdoc.asp?DDFDocuments/t/G/TBTN22/PHL287.DOCX")</f>
        <v>https://docs.wto.org/imrd/directdoc.asp?DDFDocuments/t/G/TBTN22/PHL287.DOCX</v>
      </c>
      <c r="M2" s="4"/>
    </row>
    <row r="3" spans="1:14" ht="180">
      <c r="A3" s="5" t="s">
        <v>745</v>
      </c>
      <c r="B3" s="5" t="str">
        <f>HYPERLINK("https://epingalert.org/en/Search?viewData= G/TBT/N/AUS/141"," G/TBT/N/AUS/141")</f>
        <v xml:space="preserve"> G/TBT/N/AUS/141</v>
      </c>
      <c r="C3" s="4" t="s">
        <v>337</v>
      </c>
      <c r="D3" s="5" t="s">
        <v>338</v>
      </c>
      <c r="E3" s="6">
        <v>44715</v>
      </c>
      <c r="F3" s="5" t="s">
        <v>339</v>
      </c>
      <c r="G3" s="4" t="s">
        <v>16</v>
      </c>
      <c r="H3" s="4" t="s">
        <v>340</v>
      </c>
      <c r="I3" s="4" t="s">
        <v>16</v>
      </c>
      <c r="K3" s="5" t="s">
        <v>24</v>
      </c>
      <c r="L3" s="4" t="str">
        <f>HYPERLINK("https://docs.wto.org/imrd/directdoc.asp?DDFDocuments/t/G/TBTN22/RUS130.DOCX", "https://docs.wto.org/imrd/directdoc.asp?DDFDocuments/t/G/TBTN22/RUS130.DOCX")</f>
        <v>https://docs.wto.org/imrd/directdoc.asp?DDFDocuments/t/G/TBTN22/RUS130.DOCX</v>
      </c>
      <c r="M3" s="4"/>
    </row>
    <row r="4" spans="1:14" ht="45">
      <c r="A4" s="7" t="s">
        <v>797</v>
      </c>
      <c r="B4" s="5" t="str">
        <f>HYPERLINK("https://epingalert.org/en/Search?viewData= G/TBT/N/UGA/1576"," G/TBT/N/UGA/1576")</f>
        <v xml:space="preserve"> G/TBT/N/UGA/1576</v>
      </c>
      <c r="C4" s="4" t="s">
        <v>283</v>
      </c>
      <c r="D4" s="5" t="s">
        <v>657</v>
      </c>
      <c r="E4" s="6">
        <v>44715</v>
      </c>
      <c r="F4" s="5" t="s">
        <v>658</v>
      </c>
      <c r="G4" s="4" t="s">
        <v>641</v>
      </c>
      <c r="H4" s="4" t="s">
        <v>642</v>
      </c>
      <c r="I4" s="4" t="s">
        <v>16</v>
      </c>
      <c r="K4" s="5" t="s">
        <v>30</v>
      </c>
      <c r="L4" s="4" t="str">
        <f>HYPERLINK("https://docs.wto.org/imrd/directdoc.asp?DDFDocuments/t/G/TBTN22/TUR196.DOCX", "https://docs.wto.org/imrd/directdoc.asp?DDFDocuments/t/G/TBTN22/TUR196.DOCX")</f>
        <v>https://docs.wto.org/imrd/directdoc.asp?DDFDocuments/t/G/TBTN22/TUR196.DOCX</v>
      </c>
      <c r="M4" s="4"/>
    </row>
    <row r="5" spans="1:14" ht="60">
      <c r="A5" s="5" t="s">
        <v>742</v>
      </c>
      <c r="B5"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5" s="4" t="s">
        <v>45</v>
      </c>
      <c r="D5" s="7" t="s">
        <v>333</v>
      </c>
      <c r="E5" s="6">
        <v>44724</v>
      </c>
      <c r="F5" s="5" t="s">
        <v>334</v>
      </c>
      <c r="G5" s="4" t="s">
        <v>335</v>
      </c>
      <c r="H5" s="4" t="s">
        <v>94</v>
      </c>
      <c r="I5" s="4" t="s">
        <v>16</v>
      </c>
      <c r="K5" s="5" t="s">
        <v>34</v>
      </c>
      <c r="L5" s="4" t="str">
        <f>HYPERLINK("https://docs.wto.org/imrd/directdoc.asp?DDFDocuments/t/G/TBTN22/TUR195.DOCX", "https://docs.wto.org/imrd/directdoc.asp?DDFDocuments/t/G/TBTN22/TUR195.DOCX")</f>
        <v>https://docs.wto.org/imrd/directdoc.asp?DDFDocuments/t/G/TBTN22/TUR195.DOCX</v>
      </c>
      <c r="M5" s="4"/>
    </row>
    <row r="6" spans="1:14" ht="60">
      <c r="A6" s="5" t="s">
        <v>742</v>
      </c>
      <c r="B6"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6" s="4" t="s">
        <v>70</v>
      </c>
      <c r="D6" s="5" t="s">
        <v>333</v>
      </c>
      <c r="E6" s="6">
        <v>44724</v>
      </c>
      <c r="F6" s="5" t="s">
        <v>334</v>
      </c>
      <c r="G6" s="4" t="s">
        <v>335</v>
      </c>
      <c r="H6" s="4" t="s">
        <v>94</v>
      </c>
      <c r="I6" s="4" t="s">
        <v>16</v>
      </c>
      <c r="K6" s="4"/>
      <c r="L6" s="4" t="str">
        <f>HYPERLINK("https://docs.wto.org/imrd/directdoc.asp?DDFDocuments/t/G/TBTN22/JPN737.DOCX", "https://docs.wto.org/imrd/directdoc.asp?DDFDocuments/t/G/TBTN22/JPN737.DOCX")</f>
        <v>https://docs.wto.org/imrd/directdoc.asp?DDFDocuments/t/G/TBTN22/JPN737.DOCX</v>
      </c>
      <c r="M6" s="4"/>
    </row>
    <row r="7" spans="1:14" ht="60">
      <c r="A7" s="5" t="s">
        <v>742</v>
      </c>
      <c r="B7"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7" s="4" t="s">
        <v>68</v>
      </c>
      <c r="D7" s="5" t="s">
        <v>333</v>
      </c>
      <c r="E7" s="6">
        <v>44724</v>
      </c>
      <c r="F7" s="5" t="s">
        <v>334</v>
      </c>
      <c r="G7" s="4" t="s">
        <v>335</v>
      </c>
      <c r="H7" s="4" t="s">
        <v>94</v>
      </c>
      <c r="I7" s="4" t="s">
        <v>16</v>
      </c>
      <c r="K7" s="5" t="s">
        <v>44</v>
      </c>
      <c r="L7" s="4" t="str">
        <f>HYPERLINK("https://docs.wto.org/imrd/directdoc.asp?DDFDocuments/t/G/TBTN22/USA1856.DOCX", "https://docs.wto.org/imrd/directdoc.asp?DDFDocuments/t/G/TBTN22/USA1856.DOCX")</f>
        <v>https://docs.wto.org/imrd/directdoc.asp?DDFDocuments/t/G/TBTN22/USA1856.DOCX</v>
      </c>
      <c r="M7" s="4"/>
    </row>
    <row r="8" spans="1:14" ht="60">
      <c r="A8" s="5" t="s">
        <v>742</v>
      </c>
      <c r="B8"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8" s="4" t="s">
        <v>62</v>
      </c>
      <c r="D8" s="5" t="s">
        <v>333</v>
      </c>
      <c r="E8" s="6">
        <v>44724</v>
      </c>
      <c r="F8" s="5" t="s">
        <v>334</v>
      </c>
      <c r="G8" s="4" t="s">
        <v>335</v>
      </c>
      <c r="H8" s="4" t="s">
        <v>94</v>
      </c>
      <c r="I8" s="4" t="s">
        <v>16</v>
      </c>
      <c r="K8" s="5" t="s">
        <v>50</v>
      </c>
      <c r="L8" s="4" t="str">
        <f>HYPERLINK("https://docs.wto.org/imrd/directdoc.asp?DDFDocuments/t/G/TBTN22/ARE530.DOCX", "https://docs.wto.org/imrd/directdoc.asp?DDFDocuments/t/G/TBTN22/ARE530.DOCX")</f>
        <v>https://docs.wto.org/imrd/directdoc.asp?DDFDocuments/t/G/TBTN22/ARE530.DOCX</v>
      </c>
      <c r="M8" s="4"/>
    </row>
    <row r="9" spans="1:14" ht="60">
      <c r="A9" s="5" t="s">
        <v>742</v>
      </c>
      <c r="B9"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9" s="4" t="s">
        <v>71</v>
      </c>
      <c r="D9" s="5" t="s">
        <v>333</v>
      </c>
      <c r="E9" s="6">
        <v>44724</v>
      </c>
      <c r="F9" s="5" t="s">
        <v>334</v>
      </c>
      <c r="G9" s="4" t="s">
        <v>335</v>
      </c>
      <c r="H9" s="4" t="s">
        <v>94</v>
      </c>
      <c r="I9" s="4" t="s">
        <v>16</v>
      </c>
      <c r="K9" s="5" t="s">
        <v>50</v>
      </c>
      <c r="L9" s="4" t="str">
        <f>HYPERLINK("https://docs.wto.org/imrd/directdoc.asp?DDFDocuments/t/G/TBTN22/ARE530.DOCX", "https://docs.wto.org/imrd/directdoc.asp?DDFDocuments/t/G/TBTN22/ARE530.DOCX")</f>
        <v>https://docs.wto.org/imrd/directdoc.asp?DDFDocuments/t/G/TBTN22/ARE530.DOCX</v>
      </c>
      <c r="M9" s="4"/>
    </row>
    <row r="10" spans="1:14" ht="60">
      <c r="A10" s="5" t="s">
        <v>742</v>
      </c>
      <c r="B10"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10" s="4" t="s">
        <v>51</v>
      </c>
      <c r="D10" s="5" t="s">
        <v>333</v>
      </c>
      <c r="E10" s="6">
        <v>44724</v>
      </c>
      <c r="F10" s="5" t="s">
        <v>334</v>
      </c>
      <c r="G10" s="4" t="s">
        <v>335</v>
      </c>
      <c r="H10" s="4" t="s">
        <v>94</v>
      </c>
      <c r="I10" s="4" t="s">
        <v>16</v>
      </c>
      <c r="K10" s="4"/>
      <c r="L10" s="4" t="str">
        <f>HYPERLINK("https://docs.wto.org/imrd/directdoc.asp?DDFDocuments/t/G/TBTN22/NZL111.DOCX", "https://docs.wto.org/imrd/directdoc.asp?DDFDocuments/t/G/TBTN22/NZL111.DOCX")</f>
        <v>https://docs.wto.org/imrd/directdoc.asp?DDFDocuments/t/G/TBTN22/NZL111.DOCX</v>
      </c>
      <c r="M10" s="4"/>
    </row>
    <row r="11" spans="1:14" ht="60">
      <c r="A11" s="5" t="s">
        <v>742</v>
      </c>
      <c r="B11" s="5" t="str">
        <f>HYPERLINK("https://epingalert.org/en/Search?viewData= G/TBT/N/ARE/525, G/TBT/N/BHR/622, G/TBT/N/KWT/588, G/TBT/N/OMN/457, G/TBT/N/QAT/609, G/TBT/N/SAU/1235, G/TBT/N/YEM/216"," G/TBT/N/ARE/525, G/TBT/N/BHR/622, G/TBT/N/KWT/588, G/TBT/N/OMN/457, G/TBT/N/QAT/609, G/TBT/N/SAU/1235, G/TBT/N/YEM/216")</f>
        <v xml:space="preserve"> G/TBT/N/ARE/525, G/TBT/N/BHR/622, G/TBT/N/KWT/588, G/TBT/N/OMN/457, G/TBT/N/QAT/609, G/TBT/N/SAU/1235, G/TBT/N/YEM/216</v>
      </c>
      <c r="C11" s="4" t="s">
        <v>69</v>
      </c>
      <c r="D11" s="5" t="s">
        <v>333</v>
      </c>
      <c r="E11" s="6">
        <v>44724</v>
      </c>
      <c r="F11" s="5" t="s">
        <v>334</v>
      </c>
      <c r="G11" s="4" t="s">
        <v>335</v>
      </c>
      <c r="H11" s="4" t="s">
        <v>94</v>
      </c>
      <c r="I11" s="4" t="s">
        <v>16</v>
      </c>
      <c r="K11" s="5" t="s">
        <v>61</v>
      </c>
      <c r="L11" s="4" t="str">
        <f>HYPERLINK("https://docs.wto.org/imrd/directdoc.asp?DDFDocuments/t/G/TBTN22/MEX509.DOCX", "https://docs.wto.org/imrd/directdoc.asp?DDFDocuments/t/G/TBTN22/MEX509.DOCX")</f>
        <v>https://docs.wto.org/imrd/directdoc.asp?DDFDocuments/t/G/TBTN22/MEX509.DOCX</v>
      </c>
      <c r="M11" s="4"/>
      <c r="N11" t="str">
        <f>HYPERLINK("https://docs.wto.org/imrd/directdoc.asp?DDFDocuments/v/G/TBTN22/MEX509.DOCX", "https://docs.wto.org/imrd/directdoc.asp?DDFDocuments/v/G/TBTN22/MEX509.DOCX")</f>
        <v>https://docs.wto.org/imrd/directdoc.asp?DDFDocuments/v/G/TBTN22/MEX509.DOCX</v>
      </c>
    </row>
    <row r="12" spans="1:14" ht="60">
      <c r="A12" s="7" t="s">
        <v>754</v>
      </c>
      <c r="B12" s="5" t="str">
        <f>HYPERLINK("https://epingalert.org/en/Search?viewData= G/TBT/N/BRA/1350"," G/TBT/N/BRA/1350")</f>
        <v xml:space="preserve"> G/TBT/N/BRA/1350</v>
      </c>
      <c r="C12" s="4" t="s">
        <v>238</v>
      </c>
      <c r="D12" s="5" t="s">
        <v>403</v>
      </c>
      <c r="E12" s="6" t="s">
        <v>16</v>
      </c>
      <c r="F12" s="5" t="s">
        <v>404</v>
      </c>
      <c r="G12" s="4" t="s">
        <v>16</v>
      </c>
      <c r="H12" s="4" t="s">
        <v>94</v>
      </c>
      <c r="I12" s="4" t="s">
        <v>16</v>
      </c>
      <c r="K12" s="5" t="s">
        <v>50</v>
      </c>
      <c r="L12" s="4" t="str">
        <f>HYPERLINK("https://docs.wto.org/imrd/directdoc.asp?DDFDocuments/t/G/TBTN22/ARE530.DOCX", "https://docs.wto.org/imrd/directdoc.asp?DDFDocuments/t/G/TBTN22/ARE530.DOCX")</f>
        <v>https://docs.wto.org/imrd/directdoc.asp?DDFDocuments/t/G/TBTN22/ARE530.DOCX</v>
      </c>
      <c r="M12" s="4"/>
    </row>
    <row r="13" spans="1:14" ht="45">
      <c r="A13" s="7" t="s">
        <v>754</v>
      </c>
      <c r="B13" s="5" t="str">
        <f>HYPERLINK("https://epingalert.org/en/Search?viewData= G/TBT/N/BRA/1355"," G/TBT/N/BRA/1355")</f>
        <v xml:space="preserve"> G/TBT/N/BRA/1355</v>
      </c>
      <c r="C13" s="4" t="s">
        <v>238</v>
      </c>
      <c r="D13" s="5" t="s">
        <v>422</v>
      </c>
      <c r="E13" s="6" t="s">
        <v>16</v>
      </c>
      <c r="F13" s="5" t="s">
        <v>423</v>
      </c>
      <c r="G13" s="4" t="s">
        <v>16</v>
      </c>
      <c r="H13" s="4" t="s">
        <v>94</v>
      </c>
      <c r="I13" s="4" t="s">
        <v>16</v>
      </c>
      <c r="K13" s="5" t="s">
        <v>67</v>
      </c>
      <c r="L13" s="4" t="str">
        <f>HYPERLINK("https://docs.wto.org/imrd/directdoc.asp?DDFDocuments/t/G/TBTN22/KOR1069.DOCX", "https://docs.wto.org/imrd/directdoc.asp?DDFDocuments/t/G/TBTN22/KOR1069.DOCX")</f>
        <v>https://docs.wto.org/imrd/directdoc.asp?DDFDocuments/t/G/TBTN22/KOR1069.DOCX</v>
      </c>
      <c r="M13" s="4"/>
    </row>
    <row r="14" spans="1:14">
      <c r="A14" s="7" t="s">
        <v>754</v>
      </c>
      <c r="B14" s="5" t="str">
        <f>HYPERLINK("https://epingalert.org/en/Search?viewData= G/TBT/N/BRA/1335"," G/TBT/N/BRA/1335")</f>
        <v xml:space="preserve"> G/TBT/N/BRA/1335</v>
      </c>
      <c r="C14" s="4" t="s">
        <v>238</v>
      </c>
      <c r="D14" s="5" t="s">
        <v>478</v>
      </c>
      <c r="E14" s="6" t="s">
        <v>16</v>
      </c>
      <c r="F14" s="5" t="s">
        <v>479</v>
      </c>
      <c r="G14" s="4" t="s">
        <v>16</v>
      </c>
      <c r="H14" s="4" t="s">
        <v>94</v>
      </c>
      <c r="I14" s="4" t="s">
        <v>16</v>
      </c>
      <c r="K14" s="5" t="s">
        <v>50</v>
      </c>
      <c r="L14" s="4" t="str">
        <f>HYPERLINK("https://docs.wto.org/imrd/directdoc.asp?DDFDocuments/t/G/TBTN22/ARE530.DOCX", "https://docs.wto.org/imrd/directdoc.asp?DDFDocuments/t/G/TBTN22/ARE530.DOCX")</f>
        <v>https://docs.wto.org/imrd/directdoc.asp?DDFDocuments/t/G/TBTN22/ARE530.DOCX</v>
      </c>
      <c r="M14" s="4"/>
    </row>
    <row r="15" spans="1:14" ht="60">
      <c r="A15" s="7" t="s">
        <v>689</v>
      </c>
      <c r="B15" s="5" t="str">
        <f>HYPERLINK("https://epingalert.org/en/Search?viewData= G/TBT/N/MEX/509"," G/TBT/N/MEX/509")</f>
        <v xml:space="preserve"> G/TBT/N/MEX/509</v>
      </c>
      <c r="C15" s="4" t="s">
        <v>57</v>
      </c>
      <c r="D15" s="5" t="s">
        <v>58</v>
      </c>
      <c r="E15" s="6">
        <v>44739</v>
      </c>
      <c r="F15" s="5" t="s">
        <v>59</v>
      </c>
      <c r="G15" s="4" t="s">
        <v>16</v>
      </c>
      <c r="H15" s="4" t="s">
        <v>60</v>
      </c>
      <c r="I15" s="4" t="s">
        <v>16</v>
      </c>
      <c r="K15" s="5" t="s">
        <v>50</v>
      </c>
      <c r="L15" s="4" t="str">
        <f>HYPERLINK("https://docs.wto.org/imrd/directdoc.asp?DDFDocuments/t/G/TBTN22/ARE530.DOCX", "https://docs.wto.org/imrd/directdoc.asp?DDFDocuments/t/G/TBTN22/ARE530.DOCX")</f>
        <v>https://docs.wto.org/imrd/directdoc.asp?DDFDocuments/t/G/TBTN22/ARE530.DOCX</v>
      </c>
      <c r="M15" s="4"/>
    </row>
    <row r="16" spans="1:14" ht="60">
      <c r="A16" s="7" t="s">
        <v>725</v>
      </c>
      <c r="B16" s="5" t="str">
        <f>HYPERLINK("https://epingalert.org/en/Search?viewData= G/TBT/N/MMR/8"," G/TBT/N/MMR/8")</f>
        <v xml:space="preserve"> G/TBT/N/MMR/8</v>
      </c>
      <c r="C16" s="4" t="s">
        <v>246</v>
      </c>
      <c r="D16" s="5" t="s">
        <v>247</v>
      </c>
      <c r="E16" s="6" t="s">
        <v>16</v>
      </c>
      <c r="F16" s="5" t="s">
        <v>248</v>
      </c>
      <c r="G16" s="4" t="s">
        <v>16</v>
      </c>
      <c r="H16" s="4" t="s">
        <v>249</v>
      </c>
      <c r="I16" s="4" t="s">
        <v>16</v>
      </c>
      <c r="K16" s="5" t="s">
        <v>50</v>
      </c>
      <c r="L16" s="4" t="str">
        <f>HYPERLINK("https://docs.wto.org/imrd/directdoc.asp?DDFDocuments/t/G/TBTN22/ARE530.DOCX", "https://docs.wto.org/imrd/directdoc.asp?DDFDocuments/t/G/TBTN22/ARE530.DOCX")</f>
        <v>https://docs.wto.org/imrd/directdoc.asp?DDFDocuments/t/G/TBTN22/ARE530.DOCX</v>
      </c>
      <c r="M16" s="4"/>
    </row>
    <row r="17" spans="1:14" ht="45">
      <c r="A17" s="7" t="s">
        <v>729</v>
      </c>
      <c r="B17" s="5" t="str">
        <f>HYPERLINK("https://epingalert.org/en/Search?viewData= G/TBT/N/GHA/20"," G/TBT/N/GHA/20")</f>
        <v xml:space="preserve"> G/TBT/N/GHA/20</v>
      </c>
      <c r="C17" s="4" t="s">
        <v>265</v>
      </c>
      <c r="D17" s="5" t="s">
        <v>266</v>
      </c>
      <c r="E17" s="6">
        <v>44730</v>
      </c>
      <c r="F17" s="5" t="s">
        <v>267</v>
      </c>
      <c r="G17" s="4" t="s">
        <v>268</v>
      </c>
      <c r="H17" s="4" t="s">
        <v>141</v>
      </c>
      <c r="I17" s="4" t="s">
        <v>16</v>
      </c>
      <c r="K17" s="5" t="s">
        <v>50</v>
      </c>
      <c r="L17" s="4" t="str">
        <f>HYPERLINK("https://docs.wto.org/imrd/directdoc.asp?DDFDocuments/t/G/TBTN22/ARE530.DOCX", "https://docs.wto.org/imrd/directdoc.asp?DDFDocuments/t/G/TBTN22/ARE530.DOCX")</f>
        <v>https://docs.wto.org/imrd/directdoc.asp?DDFDocuments/t/G/TBTN22/ARE530.DOCX</v>
      </c>
      <c r="M17" s="4"/>
    </row>
    <row r="18" spans="1:14" ht="60">
      <c r="A18" s="7" t="s">
        <v>687</v>
      </c>
      <c r="B18"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18" s="4" t="s">
        <v>45</v>
      </c>
      <c r="D18" s="5" t="s">
        <v>46</v>
      </c>
      <c r="E18" s="6">
        <v>44739</v>
      </c>
      <c r="F18" s="5" t="s">
        <v>47</v>
      </c>
      <c r="G18" s="4" t="s">
        <v>48</v>
      </c>
      <c r="H18" s="4" t="s">
        <v>49</v>
      </c>
      <c r="I18" s="4" t="s">
        <v>16</v>
      </c>
      <c r="K18" s="5" t="s">
        <v>74</v>
      </c>
      <c r="L18" s="4" t="str">
        <f>HYPERLINK("https://docs.wto.org/imrd/directdoc.asp?DDFDocuments/t/G/TBTN22/JPN736.DOCX", "https://docs.wto.org/imrd/directdoc.asp?DDFDocuments/t/G/TBTN22/JPN736.DOCX")</f>
        <v>https://docs.wto.org/imrd/directdoc.asp?DDFDocuments/t/G/TBTN22/JPN736.DOCX</v>
      </c>
      <c r="M18" s="4"/>
    </row>
    <row r="19" spans="1:14" ht="60">
      <c r="A19" s="7" t="s">
        <v>687</v>
      </c>
      <c r="B19"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19" s="4" t="s">
        <v>51</v>
      </c>
      <c r="D19" s="5" t="s">
        <v>46</v>
      </c>
      <c r="E19" s="6">
        <v>44739</v>
      </c>
      <c r="F19" s="5" t="s">
        <v>47</v>
      </c>
      <c r="G19" s="4" t="s">
        <v>48</v>
      </c>
      <c r="H19" s="4" t="s">
        <v>52</v>
      </c>
      <c r="I19" s="4" t="s">
        <v>16</v>
      </c>
      <c r="K19" s="5" t="s">
        <v>79</v>
      </c>
      <c r="L19" s="4" t="str">
        <f>HYPERLINK("https://docs.wto.org/imrd/directdoc.asp?DDFDocuments/t/G/TBTN22/USA1855.DOCX", "https://docs.wto.org/imrd/directdoc.asp?DDFDocuments/t/G/TBTN22/USA1855.DOCX")</f>
        <v>https://docs.wto.org/imrd/directdoc.asp?DDFDocuments/t/G/TBTN22/USA1855.DOCX</v>
      </c>
      <c r="M19" s="4"/>
    </row>
    <row r="20" spans="1:14" ht="60">
      <c r="A20" s="7" t="s">
        <v>690</v>
      </c>
      <c r="B20"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20" s="4" t="s">
        <v>62</v>
      </c>
      <c r="D20" s="5" t="s">
        <v>46</v>
      </c>
      <c r="E20" s="6">
        <v>44739</v>
      </c>
      <c r="F20" s="5" t="s">
        <v>47</v>
      </c>
      <c r="G20" s="4" t="s">
        <v>48</v>
      </c>
      <c r="H20" s="4" t="s">
        <v>52</v>
      </c>
      <c r="I20" s="4" t="s">
        <v>16</v>
      </c>
      <c r="K20" s="5" t="s">
        <v>85</v>
      </c>
      <c r="L20" s="4" t="str">
        <f>HYPERLINK("https://docs.wto.org/imrd/directdoc.asp?DDFDocuments/t/G/TBTN22/CHN1676.DOCX", "https://docs.wto.org/imrd/directdoc.asp?DDFDocuments/t/G/TBTN22/CHN1676.DOCX")</f>
        <v>https://docs.wto.org/imrd/directdoc.asp?DDFDocuments/t/G/TBTN22/CHN1676.DOCX</v>
      </c>
      <c r="M20" s="4"/>
    </row>
    <row r="21" spans="1:14" ht="60">
      <c r="A21" s="7" t="s">
        <v>690</v>
      </c>
      <c r="B21"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21" s="4" t="s">
        <v>68</v>
      </c>
      <c r="D21" s="5" t="s">
        <v>46</v>
      </c>
      <c r="E21" s="6">
        <v>44739</v>
      </c>
      <c r="F21" s="5" t="s">
        <v>47</v>
      </c>
      <c r="G21" s="4" t="s">
        <v>48</v>
      </c>
      <c r="H21" s="4" t="s">
        <v>52</v>
      </c>
      <c r="I21" s="4" t="s">
        <v>16</v>
      </c>
      <c r="K21" s="5" t="s">
        <v>90</v>
      </c>
      <c r="L21" s="4" t="str">
        <f>HYPERLINK("https://docs.wto.org/imrd/directdoc.asp?DDFDocuments/t/G/TBTN22/ARE529.DOCX", "https://docs.wto.org/imrd/directdoc.asp?DDFDocuments/t/G/TBTN22/ARE529.DOCX")</f>
        <v>https://docs.wto.org/imrd/directdoc.asp?DDFDocuments/t/G/TBTN22/ARE529.DOCX</v>
      </c>
      <c r="M21" s="4"/>
    </row>
    <row r="22" spans="1:14" ht="60">
      <c r="A22" s="7" t="s">
        <v>690</v>
      </c>
      <c r="B22"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22" s="4" t="s">
        <v>69</v>
      </c>
      <c r="D22" s="5" t="s">
        <v>46</v>
      </c>
      <c r="E22" s="6">
        <v>44739</v>
      </c>
      <c r="F22" s="5" t="s">
        <v>47</v>
      </c>
      <c r="G22" s="4" t="s">
        <v>48</v>
      </c>
      <c r="H22" s="4" t="s">
        <v>52</v>
      </c>
      <c r="I22" s="4" t="s">
        <v>16</v>
      </c>
      <c r="K22" s="5" t="s">
        <v>95</v>
      </c>
      <c r="L22" s="4" t="str">
        <f>HYPERLINK("https://docs.wto.org/imrd/directdoc.asp?DDFDocuments/t/G/TBTN22/PHL286.DOCX", "https://docs.wto.org/imrd/directdoc.asp?DDFDocuments/t/G/TBTN22/PHL286.DOCX")</f>
        <v>https://docs.wto.org/imrd/directdoc.asp?DDFDocuments/t/G/TBTN22/PHL286.DOCX</v>
      </c>
      <c r="M22" s="4"/>
    </row>
    <row r="23" spans="1:14" ht="60">
      <c r="A23" s="7" t="s">
        <v>690</v>
      </c>
      <c r="B23"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23" s="4" t="s">
        <v>70</v>
      </c>
      <c r="D23" s="5" t="s">
        <v>46</v>
      </c>
      <c r="E23" s="6">
        <v>44739</v>
      </c>
      <c r="F23" s="5" t="s">
        <v>47</v>
      </c>
      <c r="G23" s="4" t="s">
        <v>48</v>
      </c>
      <c r="H23" s="4" t="s">
        <v>52</v>
      </c>
      <c r="I23" s="4" t="s">
        <v>16</v>
      </c>
      <c r="K23" s="5" t="s">
        <v>99</v>
      </c>
      <c r="L23" s="4" t="str">
        <f>HYPERLINK("https://docs.wto.org/imrd/directdoc.asp?DDFDocuments/t/G/TBTN22/CHN1675.DOCX", "https://docs.wto.org/imrd/directdoc.asp?DDFDocuments/t/G/TBTN22/CHN1675.DOCX")</f>
        <v>https://docs.wto.org/imrd/directdoc.asp?DDFDocuments/t/G/TBTN22/CHN1675.DOCX</v>
      </c>
      <c r="M23" s="4"/>
    </row>
    <row r="24" spans="1:14" ht="60">
      <c r="A24" s="7" t="s">
        <v>690</v>
      </c>
      <c r="B24" s="5" t="str">
        <f>HYPERLINK("https://epingalert.org/en/Search?viewData= G/TBT/N/ARE/530, G/TBT/N/BHR/624, G/TBT/N/KWT/590, G/TBT/N/OMN/459, G/TBT/N/QAT/611, G/TBT/N/SAU/1237, G/TBT/N/YEM/218"," G/TBT/N/ARE/530, G/TBT/N/BHR/624, G/TBT/N/KWT/590, G/TBT/N/OMN/459, G/TBT/N/QAT/611, G/TBT/N/SAU/1237, G/TBT/N/YEM/218")</f>
        <v xml:space="preserve"> G/TBT/N/ARE/530, G/TBT/N/BHR/624, G/TBT/N/KWT/590, G/TBT/N/OMN/459, G/TBT/N/QAT/611, G/TBT/N/SAU/1237, G/TBT/N/YEM/218</v>
      </c>
      <c r="C24" s="4" t="s">
        <v>71</v>
      </c>
      <c r="D24" s="5" t="s">
        <v>46</v>
      </c>
      <c r="E24" s="6">
        <v>44739</v>
      </c>
      <c r="F24" s="5" t="s">
        <v>47</v>
      </c>
      <c r="G24" s="4" t="s">
        <v>48</v>
      </c>
      <c r="H24" s="4" t="s">
        <v>49</v>
      </c>
      <c r="I24" s="4" t="s">
        <v>16</v>
      </c>
      <c r="K24" s="5" t="s">
        <v>104</v>
      </c>
      <c r="L24" s="4" t="str">
        <f>HYPERLINK("https://docs.wto.org/imrd/directdoc.asp?DDFDocuments/t/G/TBTN22/COL256.DOCX", "https://docs.wto.org/imrd/directdoc.asp?DDFDocuments/t/G/TBTN22/COL256.DOCX")</f>
        <v>https://docs.wto.org/imrd/directdoc.asp?DDFDocuments/t/G/TBTN22/COL256.DOCX</v>
      </c>
      <c r="M24" s="4"/>
      <c r="N24" t="str">
        <f>HYPERLINK("https://docs.wto.org/imrd/directdoc.asp?DDFDocuments/v/G/TBTN22/COL256.DOCX", "https://docs.wto.org/imrd/directdoc.asp?DDFDocuments/v/G/TBTN22/COL256.DOCX")</f>
        <v>https://docs.wto.org/imrd/directdoc.asp?DDFDocuments/v/G/TBTN22/COL256.DOCX</v>
      </c>
    </row>
    <row r="25" spans="1:14" ht="225">
      <c r="A25" s="7" t="s">
        <v>747</v>
      </c>
      <c r="B25" s="5" t="str">
        <f>HYPERLINK("https://epingalert.org/en/Search?viewData= G/TBT/N/USA/1850"," G/TBT/N/USA/1850")</f>
        <v xml:space="preserve"> G/TBT/N/USA/1850</v>
      </c>
      <c r="C25" s="4" t="s">
        <v>39</v>
      </c>
      <c r="D25" s="5" t="s">
        <v>346</v>
      </c>
      <c r="E25" s="6">
        <v>44725</v>
      </c>
      <c r="F25" s="5" t="s">
        <v>347</v>
      </c>
      <c r="G25" s="4" t="s">
        <v>348</v>
      </c>
      <c r="H25" s="4" t="s">
        <v>349</v>
      </c>
      <c r="I25" s="4" t="s">
        <v>16</v>
      </c>
      <c r="K25" s="5" t="s">
        <v>107</v>
      </c>
      <c r="L25" s="4" t="str">
        <f>HYPERLINK("https://docs.wto.org/imrd/directdoc.asp?DDFDocuments/t/G/TBTN22/ARE528.DOCX", "https://docs.wto.org/imrd/directdoc.asp?DDFDocuments/t/G/TBTN22/ARE528.DOCX")</f>
        <v>https://docs.wto.org/imrd/directdoc.asp?DDFDocuments/t/G/TBTN22/ARE528.DOCX</v>
      </c>
      <c r="M25" s="4"/>
    </row>
    <row r="26" spans="1:14" ht="120">
      <c r="A26" s="7" t="s">
        <v>779</v>
      </c>
      <c r="B26" s="5" t="str">
        <f>HYPERLINK("https://epingalert.org/en/Search?viewData= G/TBT/N/AUS/140"," G/TBT/N/AUS/140")</f>
        <v xml:space="preserve"> G/TBT/N/AUS/140</v>
      </c>
      <c r="C26" s="4" t="s">
        <v>337</v>
      </c>
      <c r="D26" s="5" t="s">
        <v>552</v>
      </c>
      <c r="E26" s="6">
        <v>44692</v>
      </c>
      <c r="F26" s="5" t="s">
        <v>553</v>
      </c>
      <c r="G26" s="4" t="s">
        <v>16</v>
      </c>
      <c r="H26" s="4" t="s">
        <v>554</v>
      </c>
      <c r="I26" s="4" t="s">
        <v>16</v>
      </c>
      <c r="K26" s="5" t="s">
        <v>110</v>
      </c>
      <c r="L26" s="4" t="str">
        <f>HYPERLINK("https://docs.wto.org/imrd/directdoc.asp?DDFDocuments/t/G/TBTN22/KOR1068.DOCX", "https://docs.wto.org/imrd/directdoc.asp?DDFDocuments/t/G/TBTN22/KOR1068.DOCX")</f>
        <v>https://docs.wto.org/imrd/directdoc.asp?DDFDocuments/t/G/TBTN22/KOR1068.DOCX</v>
      </c>
      <c r="M26" s="4"/>
    </row>
    <row r="27" spans="1:14" ht="90">
      <c r="A27" s="7" t="s">
        <v>732</v>
      </c>
      <c r="B27" s="5" t="str">
        <f>HYPERLINK("https://epingalert.org/en/Search?viewData= G/TBT/N/FRA/224"," G/TBT/N/FRA/224")</f>
        <v xml:space="preserve"> G/TBT/N/FRA/224</v>
      </c>
      <c r="C27" s="4" t="s">
        <v>279</v>
      </c>
      <c r="D27" s="5" t="s">
        <v>280</v>
      </c>
      <c r="E27" s="6">
        <v>44725</v>
      </c>
      <c r="F27" s="5" t="s">
        <v>281</v>
      </c>
      <c r="G27" s="4" t="s">
        <v>16</v>
      </c>
      <c r="H27" s="4" t="s">
        <v>56</v>
      </c>
      <c r="I27" s="4" t="s">
        <v>16</v>
      </c>
      <c r="K27" s="5" t="s">
        <v>116</v>
      </c>
      <c r="L27" s="4" t="str">
        <f>HYPERLINK("https://docs.wto.org/imrd/directdoc.asp?DDFDocuments/t/G/TBTN22/TZA745.DOCX", "https://docs.wto.org/imrd/directdoc.asp?DDFDocuments/t/G/TBTN22/TZA745.DOCX")</f>
        <v>https://docs.wto.org/imrd/directdoc.asp?DDFDocuments/t/G/TBTN22/TZA745.DOCX</v>
      </c>
      <c r="M27" s="4"/>
    </row>
    <row r="28" spans="1:14" ht="30">
      <c r="A28" s="5" t="s">
        <v>697</v>
      </c>
      <c r="B28" s="5" t="str">
        <f>HYPERLINK("https://epingalert.org/en/Search?viewData= G/TBT/N/TZA/745"," G/TBT/N/TZA/745")</f>
        <v xml:space="preserve"> G/TBT/N/TZA/745</v>
      </c>
      <c r="C28" s="4" t="s">
        <v>111</v>
      </c>
      <c r="D28" s="5" t="s">
        <v>112</v>
      </c>
      <c r="E28" s="6">
        <v>44736</v>
      </c>
      <c r="F28" s="5" t="s">
        <v>113</v>
      </c>
      <c r="G28" s="4" t="s">
        <v>114</v>
      </c>
      <c r="H28" s="4" t="s">
        <v>115</v>
      </c>
      <c r="I28" s="4" t="s">
        <v>16</v>
      </c>
      <c r="K28" s="5" t="s">
        <v>121</v>
      </c>
      <c r="L28" s="4" t="str">
        <f>HYPERLINK("https://docs.wto.org/imrd/directdoc.asp?DDFDocuments/t/G/TBTN22/TZA740.DOCX", "https://docs.wto.org/imrd/directdoc.asp?DDFDocuments/t/G/TBTN22/TZA740.DOCX")</f>
        <v>https://docs.wto.org/imrd/directdoc.asp?DDFDocuments/t/G/TBTN22/TZA740.DOCX</v>
      </c>
      <c r="M28" s="4"/>
    </row>
    <row r="29" spans="1:14" ht="45">
      <c r="A29" s="7" t="s">
        <v>772</v>
      </c>
      <c r="B29" s="5" t="str">
        <f>HYPERLINK("https://epingalert.org/en/Search?viewData= G/TBT/N/BRA/1340"," G/TBT/N/BRA/1340")</f>
        <v xml:space="preserve"> G/TBT/N/BRA/1340</v>
      </c>
      <c r="C29" s="4" t="s">
        <v>238</v>
      </c>
      <c r="D29" s="5" t="s">
        <v>487</v>
      </c>
      <c r="E29" s="6" t="s">
        <v>16</v>
      </c>
      <c r="F29" s="5" t="s">
        <v>488</v>
      </c>
      <c r="G29" s="4" t="s">
        <v>16</v>
      </c>
      <c r="H29" s="4" t="s">
        <v>94</v>
      </c>
      <c r="I29" s="4" t="s">
        <v>16</v>
      </c>
      <c r="K29" s="5" t="s">
        <v>125</v>
      </c>
      <c r="L29" s="4" t="str">
        <f>HYPERLINK("https://docs.wto.org/imrd/directdoc.asp?DDFDocuments/t/G/TBTN22/SWE141.DOCX", "https://docs.wto.org/imrd/directdoc.asp?DDFDocuments/t/G/TBTN22/SWE141.DOCX")</f>
        <v>https://docs.wto.org/imrd/directdoc.asp?DDFDocuments/t/G/TBTN22/SWE141.DOCX</v>
      </c>
      <c r="M29" s="4"/>
    </row>
    <row r="30" spans="1:14" ht="120">
      <c r="A30" s="5" t="s">
        <v>702</v>
      </c>
      <c r="B30" s="5" t="str">
        <f>HYPERLINK("https://epingalert.org/en/Search?viewData= G/TBT/N/TZA/739"," G/TBT/N/TZA/739")</f>
        <v xml:space="preserve"> G/TBT/N/TZA/739</v>
      </c>
      <c r="C30" s="4" t="s">
        <v>111</v>
      </c>
      <c r="D30" s="5" t="s">
        <v>138</v>
      </c>
      <c r="E30" s="6">
        <v>44736</v>
      </c>
      <c r="F30" s="5" t="s">
        <v>139</v>
      </c>
      <c r="G30" s="4" t="s">
        <v>140</v>
      </c>
      <c r="H30" s="4" t="s">
        <v>141</v>
      </c>
      <c r="I30" s="4" t="s">
        <v>16</v>
      </c>
      <c r="K30" s="5" t="s">
        <v>130</v>
      </c>
      <c r="L30" s="4" t="str">
        <f>HYPERLINK("https://docs.wto.org/imrd/directdoc.asp?DDFDocuments/t/G/TBTN22/CHN1673.DOCX", "https://docs.wto.org/imrd/directdoc.asp?DDFDocuments/t/G/TBTN22/CHN1673.DOCX")</f>
        <v>https://docs.wto.org/imrd/directdoc.asp?DDFDocuments/t/G/TBTN22/CHN1673.DOCX</v>
      </c>
      <c r="M30" s="4"/>
    </row>
    <row r="31" spans="1:14" ht="180">
      <c r="A31" s="7" t="s">
        <v>721</v>
      </c>
      <c r="B31" s="5" t="str">
        <f>HYPERLINK("https://epingalert.org/en/Search?viewData= G/TBT/N/BWA/133"," G/TBT/N/BWA/133")</f>
        <v xml:space="preserve"> G/TBT/N/BWA/133</v>
      </c>
      <c r="C31" s="4" t="s">
        <v>224</v>
      </c>
      <c r="D31" s="5" t="s">
        <v>225</v>
      </c>
      <c r="E31" s="6">
        <v>44731</v>
      </c>
      <c r="F31" s="5" t="s">
        <v>226</v>
      </c>
      <c r="G31" s="4" t="s">
        <v>227</v>
      </c>
      <c r="H31" s="4" t="s">
        <v>228</v>
      </c>
      <c r="I31" s="4" t="s">
        <v>16</v>
      </c>
      <c r="K31" s="5" t="s">
        <v>133</v>
      </c>
      <c r="L31" s="4" t="str">
        <f>HYPERLINK("https://docs.wto.org/imrd/directdoc.asp?DDFDocuments/t/G/TBTN22/CHN1674.DOCX", "https://docs.wto.org/imrd/directdoc.asp?DDFDocuments/t/G/TBTN22/CHN1674.DOCX")</f>
        <v>https://docs.wto.org/imrd/directdoc.asp?DDFDocuments/t/G/TBTN22/CHN1674.DOCX</v>
      </c>
      <c r="M31" s="4"/>
    </row>
    <row r="32" spans="1:14" ht="105">
      <c r="A32" s="7" t="s">
        <v>721</v>
      </c>
      <c r="B32" s="5" t="str">
        <f>HYPERLINK("https://epingalert.org/en/Search?viewData= G/TBT/N/BWA/135"," G/TBT/N/BWA/135")</f>
        <v xml:space="preserve"> G/TBT/N/BWA/135</v>
      </c>
      <c r="C32" s="4" t="s">
        <v>224</v>
      </c>
      <c r="D32" s="5" t="s">
        <v>243</v>
      </c>
      <c r="E32" s="6">
        <v>44700</v>
      </c>
      <c r="F32" s="5" t="s">
        <v>244</v>
      </c>
      <c r="G32" s="4" t="s">
        <v>227</v>
      </c>
      <c r="H32" s="4" t="s">
        <v>245</v>
      </c>
      <c r="I32" s="4" t="s">
        <v>16</v>
      </c>
      <c r="K32" s="5" t="s">
        <v>137</v>
      </c>
      <c r="L32" s="4" t="str">
        <f>HYPERLINK("https://docs.wto.org/imrd/directdoc.asp?DDFDocuments/t/G/TBTN22/TZA743.DOCX", "https://docs.wto.org/imrd/directdoc.asp?DDFDocuments/t/G/TBTN22/TZA743.DOCX")</f>
        <v>https://docs.wto.org/imrd/directdoc.asp?DDFDocuments/t/G/TBTN22/TZA743.DOCX</v>
      </c>
      <c r="M32" s="4"/>
    </row>
    <row r="33" spans="1:13" ht="30">
      <c r="A33" s="7" t="s">
        <v>739</v>
      </c>
      <c r="B33" s="5" t="str">
        <f>HYPERLINK("https://epingalert.org/en/Search?viewData= G/TBT/N/CHN/1669"," G/TBT/N/CHN/1669")</f>
        <v xml:space="preserve"> G/TBT/N/CHN/1669</v>
      </c>
      <c r="C33" s="4" t="s">
        <v>80</v>
      </c>
      <c r="D33" s="5" t="s">
        <v>310</v>
      </c>
      <c r="E33" s="6">
        <v>44725</v>
      </c>
      <c r="F33" s="5" t="s">
        <v>311</v>
      </c>
      <c r="G33" s="4" t="s">
        <v>312</v>
      </c>
      <c r="H33" s="4" t="s">
        <v>313</v>
      </c>
      <c r="I33" s="4" t="s">
        <v>16</v>
      </c>
      <c r="K33" s="5" t="s">
        <v>142</v>
      </c>
      <c r="L33" s="4" t="str">
        <f>HYPERLINK("https://docs.wto.org/imrd/directdoc.asp?DDFDocuments/t/G/TBTN22/TZA739.DOCX", "https://docs.wto.org/imrd/directdoc.asp?DDFDocuments/t/G/TBTN22/TZA739.DOCX")</f>
        <v>https://docs.wto.org/imrd/directdoc.asp?DDFDocuments/t/G/TBTN22/TZA739.DOCX</v>
      </c>
      <c r="M33" s="4"/>
    </row>
    <row r="34" spans="1:13" ht="90">
      <c r="A34" s="7" t="s">
        <v>799</v>
      </c>
      <c r="B34" s="5" t="str">
        <f>HYPERLINK("https://epingalert.org/en/Search?viewData= G/TBT/N/PHL/284"," G/TBT/N/PHL/284")</f>
        <v xml:space="preserve"> G/TBT/N/PHL/284</v>
      </c>
      <c r="C34" s="4" t="s">
        <v>13</v>
      </c>
      <c r="D34" s="5" t="s">
        <v>547</v>
      </c>
      <c r="E34" s="6">
        <v>44695</v>
      </c>
      <c r="F34" s="5" t="s">
        <v>666</v>
      </c>
      <c r="G34" s="4" t="s">
        <v>548</v>
      </c>
      <c r="H34" s="4" t="s">
        <v>349</v>
      </c>
      <c r="I34" s="4" t="s">
        <v>16</v>
      </c>
      <c r="K34" s="5" t="s">
        <v>147</v>
      </c>
      <c r="L34" s="4" t="str">
        <f>HYPERLINK("https://docs.wto.org/imrd/directdoc.asp?DDFDocuments/t/G/TBTN22/TZA750.DOCX", "https://docs.wto.org/imrd/directdoc.asp?DDFDocuments/t/G/TBTN22/TZA750.DOCX")</f>
        <v>https://docs.wto.org/imrd/directdoc.asp?DDFDocuments/t/G/TBTN22/TZA750.DOCX</v>
      </c>
      <c r="M34" s="4"/>
    </row>
    <row r="35" spans="1:13" ht="120">
      <c r="A35" s="7" t="s">
        <v>780</v>
      </c>
      <c r="B35" s="5" t="str">
        <f>HYPERLINK("https://epingalert.org/en/Search?viewData= G/TBT/N/ITA/36"," G/TBT/N/ITA/36")</f>
        <v xml:space="preserve"> G/TBT/N/ITA/36</v>
      </c>
      <c r="C35" s="4" t="s">
        <v>556</v>
      </c>
      <c r="D35" s="5" t="s">
        <v>557</v>
      </c>
      <c r="E35" s="6">
        <v>44727</v>
      </c>
      <c r="F35" s="5" t="s">
        <v>558</v>
      </c>
      <c r="G35" s="4" t="s">
        <v>16</v>
      </c>
      <c r="H35" s="4" t="s">
        <v>56</v>
      </c>
      <c r="I35" s="4" t="s">
        <v>16</v>
      </c>
      <c r="K35" s="5" t="s">
        <v>150</v>
      </c>
      <c r="L35" s="4" t="str">
        <f>HYPERLINK("https://docs.wto.org/imrd/directdoc.asp?DDFDocuments/t/G/TBTN22/SWE143.DOCX", "https://docs.wto.org/imrd/directdoc.asp?DDFDocuments/t/G/TBTN22/SWE143.DOCX")</f>
        <v>https://docs.wto.org/imrd/directdoc.asp?DDFDocuments/t/G/TBTN22/SWE143.DOCX</v>
      </c>
      <c r="M35" s="4"/>
    </row>
    <row r="36" spans="1:13" ht="120">
      <c r="A36" s="7" t="s">
        <v>723</v>
      </c>
      <c r="B36" s="5" t="str">
        <f>HYPERLINK("https://epingalert.org/en/Search?viewData= G/TBT/N/BWA/134"," G/TBT/N/BWA/134")</f>
        <v xml:space="preserve"> G/TBT/N/BWA/134</v>
      </c>
      <c r="C36" s="4" t="s">
        <v>224</v>
      </c>
      <c r="D36" s="5" t="s">
        <v>234</v>
      </c>
      <c r="E36" s="6">
        <v>44731</v>
      </c>
      <c r="F36" s="5" t="s">
        <v>235</v>
      </c>
      <c r="G36" s="4" t="s">
        <v>236</v>
      </c>
      <c r="H36" s="4" t="s">
        <v>237</v>
      </c>
      <c r="I36" s="4" t="s">
        <v>16</v>
      </c>
      <c r="K36" s="5" t="s">
        <v>154</v>
      </c>
      <c r="L36" s="4" t="str">
        <f>HYPERLINK("https://docs.wto.org/imrd/directdoc.asp?DDFDocuments/t/G/TBTN22/USA1852.DOCX", "https://docs.wto.org/imrd/directdoc.asp?DDFDocuments/t/G/TBTN22/USA1852.DOCX")</f>
        <v>https://docs.wto.org/imrd/directdoc.asp?DDFDocuments/t/G/TBTN22/USA1852.DOCX</v>
      </c>
      <c r="M36" s="4"/>
    </row>
    <row r="37" spans="1:13" ht="270">
      <c r="A37" s="7" t="s">
        <v>727</v>
      </c>
      <c r="B37" s="5" t="str">
        <f>HYPERLINK("https://epingalert.org/en/Search?viewData= G/TBT/N/LTU/45"," G/TBT/N/LTU/45")</f>
        <v xml:space="preserve"> G/TBT/N/LTU/45</v>
      </c>
      <c r="C37" s="4" t="s">
        <v>100</v>
      </c>
      <c r="D37" s="5" t="s">
        <v>255</v>
      </c>
      <c r="E37" s="6" t="s">
        <v>16</v>
      </c>
      <c r="F37" s="5" t="s">
        <v>256</v>
      </c>
      <c r="G37" s="4" t="s">
        <v>16</v>
      </c>
      <c r="H37" s="4" t="s">
        <v>38</v>
      </c>
      <c r="I37" s="4" t="s">
        <v>16</v>
      </c>
      <c r="K37" s="5" t="s">
        <v>159</v>
      </c>
      <c r="L37" s="4" t="str">
        <f>HYPERLINK("https://docs.wto.org/imrd/directdoc.asp?DDFDocuments/t/G/TBTN22/TZA749.DOCX", "https://docs.wto.org/imrd/directdoc.asp?DDFDocuments/t/G/TBTN22/TZA749.DOCX")</f>
        <v>https://docs.wto.org/imrd/directdoc.asp?DDFDocuments/t/G/TBTN22/TZA749.DOCX</v>
      </c>
      <c r="M37" s="4"/>
    </row>
    <row r="38" spans="1:13" ht="409.5">
      <c r="A38" s="7" t="s">
        <v>727</v>
      </c>
      <c r="B38" s="5" t="str">
        <f>HYPERLINK("https://epingalert.org/en/Search?viewData= G/TBT/N/LTU/46"," G/TBT/N/LTU/46")</f>
        <v xml:space="preserve"> G/TBT/N/LTU/46</v>
      </c>
      <c r="C38" s="4" t="s">
        <v>100</v>
      </c>
      <c r="D38" s="5" t="s">
        <v>257</v>
      </c>
      <c r="E38" s="6" t="s">
        <v>16</v>
      </c>
      <c r="F38" s="5" t="s">
        <v>258</v>
      </c>
      <c r="G38" s="4" t="s">
        <v>16</v>
      </c>
      <c r="H38" s="4" t="s">
        <v>38</v>
      </c>
      <c r="I38" s="4" t="s">
        <v>16</v>
      </c>
      <c r="K38" s="5" t="s">
        <v>164</v>
      </c>
      <c r="L38" s="4" t="str">
        <f>HYPERLINK("https://docs.wto.org/imrd/directdoc.asp?DDFDocuments/t/G/TBTN22/USA1854.DOCX", "https://docs.wto.org/imrd/directdoc.asp?DDFDocuments/t/G/TBTN22/USA1854.DOCX")</f>
        <v>https://docs.wto.org/imrd/directdoc.asp?DDFDocuments/t/G/TBTN22/USA1854.DOCX</v>
      </c>
      <c r="M38" s="4"/>
    </row>
    <row r="39" spans="1:13" ht="345">
      <c r="A39" s="7" t="s">
        <v>727</v>
      </c>
      <c r="B39" s="5" t="str">
        <f>HYPERLINK("https://epingalert.org/en/Search?viewData= G/TBT/N/LTU/44"," G/TBT/N/LTU/44")</f>
        <v xml:space="preserve"> G/TBT/N/LTU/44</v>
      </c>
      <c r="C39" s="4" t="s">
        <v>100</v>
      </c>
      <c r="D39" s="5" t="s">
        <v>263</v>
      </c>
      <c r="E39" s="6" t="s">
        <v>16</v>
      </c>
      <c r="F39" s="5" t="s">
        <v>264</v>
      </c>
      <c r="G39" s="4" t="s">
        <v>16</v>
      </c>
      <c r="H39" s="4" t="s">
        <v>38</v>
      </c>
      <c r="I39" s="4" t="s">
        <v>16</v>
      </c>
      <c r="K39" s="5" t="s">
        <v>168</v>
      </c>
      <c r="L39" s="4" t="str">
        <f>HYPERLINK("https://docs.wto.org/imrd/directdoc.asp?DDFDocuments/t/G/TBTN22/TZA736.DOCX", "https://docs.wto.org/imrd/directdoc.asp?DDFDocuments/t/G/TBTN22/TZA736.DOCX")</f>
        <v>https://docs.wto.org/imrd/directdoc.asp?DDFDocuments/t/G/TBTN22/TZA736.DOCX</v>
      </c>
      <c r="M39" s="4"/>
    </row>
    <row r="40" spans="1:13" ht="45">
      <c r="A40" s="7" t="s">
        <v>776</v>
      </c>
      <c r="B40" s="5" t="str">
        <f>HYPERLINK("https://epingalert.org/en/Search?viewData= G/TBT/N/SWE/140"," G/TBT/N/SWE/140")</f>
        <v xml:space="preserve"> G/TBT/N/SWE/140</v>
      </c>
      <c r="C40" s="4" t="s">
        <v>122</v>
      </c>
      <c r="D40" s="5" t="s">
        <v>522</v>
      </c>
      <c r="E40" s="6">
        <v>44719</v>
      </c>
      <c r="F40" s="5" t="s">
        <v>523</v>
      </c>
      <c r="G40" s="4" t="s">
        <v>16</v>
      </c>
      <c r="H40" s="4" t="s">
        <v>524</v>
      </c>
      <c r="I40" s="4" t="s">
        <v>16</v>
      </c>
      <c r="K40" s="5" t="s">
        <v>171</v>
      </c>
      <c r="L40" s="4" t="str">
        <f>HYPERLINK("https://docs.wto.org/imrd/directdoc.asp?DDFDocuments/t/G/TBTN22/SWE142.DOCX", "https://docs.wto.org/imrd/directdoc.asp?DDFDocuments/t/G/TBTN22/SWE142.DOCX")</f>
        <v>https://docs.wto.org/imrd/directdoc.asp?DDFDocuments/t/G/TBTN22/SWE142.DOCX</v>
      </c>
      <c r="M40" s="4"/>
    </row>
    <row r="41" spans="1:13" ht="45">
      <c r="A41" s="7" t="s">
        <v>792</v>
      </c>
      <c r="B41" s="5" t="str">
        <f>HYPERLINK("https://epingalert.org/en/Search?viewData= G/TBT/N/KEN/1241"," G/TBT/N/KEN/1241")</f>
        <v xml:space="preserve"> G/TBT/N/KEN/1241</v>
      </c>
      <c r="C41" s="4" t="s">
        <v>559</v>
      </c>
      <c r="D41" s="5" t="s">
        <v>611</v>
      </c>
      <c r="E41" s="6">
        <v>44716</v>
      </c>
      <c r="F41" s="5" t="s">
        <v>612</v>
      </c>
      <c r="G41" s="4" t="s">
        <v>613</v>
      </c>
      <c r="H41" s="4" t="s">
        <v>141</v>
      </c>
      <c r="I41" s="4" t="s">
        <v>16</v>
      </c>
      <c r="K41" s="5" t="s">
        <v>174</v>
      </c>
      <c r="L41" s="4" t="str">
        <f>HYPERLINK("https://docs.wto.org/imrd/directdoc.asp?DDFDocuments/t/G/TBTN22/TZA737.DOCX", "https://docs.wto.org/imrd/directdoc.asp?DDFDocuments/t/G/TBTN22/TZA737.DOCX")</f>
        <v>https://docs.wto.org/imrd/directdoc.asp?DDFDocuments/t/G/TBTN22/TZA737.DOCX</v>
      </c>
      <c r="M41" s="4"/>
    </row>
    <row r="42" spans="1:13" ht="45">
      <c r="A42" s="7" t="s">
        <v>766</v>
      </c>
      <c r="B42" s="5" t="str">
        <f>HYPERLINK("https://epingalert.org/en/Search?viewData= G/TBT/N/BRA/1338"," G/TBT/N/BRA/1338")</f>
        <v xml:space="preserve"> G/TBT/N/BRA/1338</v>
      </c>
      <c r="C42" s="4" t="s">
        <v>238</v>
      </c>
      <c r="D42" s="5" t="s">
        <v>459</v>
      </c>
      <c r="E42" s="6" t="s">
        <v>16</v>
      </c>
      <c r="F42" s="5" t="s">
        <v>460</v>
      </c>
      <c r="G42" s="4" t="s">
        <v>16</v>
      </c>
      <c r="H42" s="4" t="s">
        <v>94</v>
      </c>
      <c r="I42" s="4" t="s">
        <v>16</v>
      </c>
      <c r="K42" s="5" t="s">
        <v>179</v>
      </c>
      <c r="L42" s="4" t="str">
        <f>HYPERLINK("https://docs.wto.org/imrd/directdoc.asp?DDFDocuments/t/G/TBTN22/USA1853.DOCX", "https://docs.wto.org/imrd/directdoc.asp?DDFDocuments/t/G/TBTN22/USA1853.DOCX")</f>
        <v>https://docs.wto.org/imrd/directdoc.asp?DDFDocuments/t/G/TBTN22/USA1853.DOCX</v>
      </c>
      <c r="M42" s="4"/>
    </row>
    <row r="43" spans="1:13" ht="30">
      <c r="A43" s="7" t="s">
        <v>766</v>
      </c>
      <c r="B43" s="5" t="str">
        <f>HYPERLINK("https://epingalert.org/en/Search?viewData= G/TBT/N/BRA/1315"," G/TBT/N/BRA/1315")</f>
        <v xml:space="preserve"> G/TBT/N/BRA/1315</v>
      </c>
      <c r="C43" s="4" t="s">
        <v>238</v>
      </c>
      <c r="D43" s="5" t="s">
        <v>660</v>
      </c>
      <c r="E43" s="6" t="s">
        <v>16</v>
      </c>
      <c r="F43" s="5" t="s">
        <v>661</v>
      </c>
      <c r="G43" s="4" t="s">
        <v>16</v>
      </c>
      <c r="H43" s="4" t="s">
        <v>94</v>
      </c>
      <c r="I43" s="4" t="s">
        <v>16</v>
      </c>
      <c r="K43" s="5" t="s">
        <v>183</v>
      </c>
      <c r="L43" s="4" t="str">
        <f>HYPERLINK("https://docs.wto.org/imrd/directdoc.asp?DDFDocuments/t/G/TBTN22/TZA744.DOCX", "https://docs.wto.org/imrd/directdoc.asp?DDFDocuments/t/G/TBTN22/TZA744.DOCX")</f>
        <v>https://docs.wto.org/imrd/directdoc.asp?DDFDocuments/t/G/TBTN22/TZA744.DOCX</v>
      </c>
      <c r="M43" s="4"/>
    </row>
    <row r="44" spans="1:13" ht="285">
      <c r="A44" s="7" t="s">
        <v>688</v>
      </c>
      <c r="B44" s="5" t="str">
        <f>HYPERLINK("https://epingalert.org/en/Search?viewData= G/TBT/N/NZL/111"," G/TBT/N/NZL/111")</f>
        <v xml:space="preserve"> G/TBT/N/NZL/111</v>
      </c>
      <c r="C44" s="4" t="s">
        <v>53</v>
      </c>
      <c r="D44" s="5" t="s">
        <v>54</v>
      </c>
      <c r="E44" s="6">
        <v>44739</v>
      </c>
      <c r="F44" s="5" t="s">
        <v>55</v>
      </c>
      <c r="G44" s="4" t="s">
        <v>16</v>
      </c>
      <c r="H44" s="4" t="s">
        <v>56</v>
      </c>
      <c r="I44" s="4" t="s">
        <v>16</v>
      </c>
      <c r="K44" s="5" t="s">
        <v>186</v>
      </c>
      <c r="L44" s="4" t="str">
        <f>HYPERLINK("https://docs.wto.org/imrd/directdoc.asp?DDFDocuments/t/G/TBTN22/TZA746.DOCX", "https://docs.wto.org/imrd/directdoc.asp?DDFDocuments/t/G/TBTN22/TZA746.DOCX")</f>
        <v>https://docs.wto.org/imrd/directdoc.asp?DDFDocuments/t/G/TBTN22/TZA746.DOCX</v>
      </c>
      <c r="M44" s="4"/>
    </row>
    <row r="45" spans="1:13" ht="120">
      <c r="A45" s="5" t="s">
        <v>693</v>
      </c>
      <c r="B45" s="5" t="str">
        <f>HYPERLINK("https://epingalert.org/en/Search?viewData= G/TBT/N/CHN/1676"," G/TBT/N/CHN/1676")</f>
        <v xml:space="preserve"> G/TBT/N/CHN/1676</v>
      </c>
      <c r="C45" s="4" t="s">
        <v>80</v>
      </c>
      <c r="D45" s="5" t="s">
        <v>81</v>
      </c>
      <c r="E45" s="6" t="s">
        <v>16</v>
      </c>
      <c r="F45" s="5" t="s">
        <v>82</v>
      </c>
      <c r="G45" s="4" t="s">
        <v>83</v>
      </c>
      <c r="H45" s="4" t="s">
        <v>84</v>
      </c>
      <c r="I45" s="4" t="s">
        <v>16</v>
      </c>
      <c r="K45" s="5" t="s">
        <v>189</v>
      </c>
      <c r="L45" s="4" t="str">
        <f>HYPERLINK("https://docs.wto.org/imrd/directdoc.asp?DDFDocuments/t/G/TBTN22/PHL285.DOCX", "https://docs.wto.org/imrd/directdoc.asp?DDFDocuments/t/G/TBTN22/PHL285.DOCX")</f>
        <v>https://docs.wto.org/imrd/directdoc.asp?DDFDocuments/t/G/TBTN22/PHL285.DOCX</v>
      </c>
      <c r="M45" s="4"/>
    </row>
    <row r="46" spans="1:13" ht="45">
      <c r="A46" s="5" t="s">
        <v>693</v>
      </c>
      <c r="B46" s="5" t="str">
        <f>HYPERLINK("https://epingalert.org/en/Search?viewData= G/TBT/N/CHN/1675"," G/TBT/N/CHN/1675")</f>
        <v xml:space="preserve"> G/TBT/N/CHN/1675</v>
      </c>
      <c r="C46" s="4" t="s">
        <v>80</v>
      </c>
      <c r="D46" s="5" t="s">
        <v>96</v>
      </c>
      <c r="E46" s="6" t="s">
        <v>16</v>
      </c>
      <c r="F46" s="5" t="s">
        <v>97</v>
      </c>
      <c r="G46" s="4" t="s">
        <v>83</v>
      </c>
      <c r="H46" s="4" t="s">
        <v>98</v>
      </c>
      <c r="I46" s="4" t="s">
        <v>16</v>
      </c>
      <c r="K46" s="5" t="s">
        <v>192</v>
      </c>
      <c r="L46" s="4" t="str">
        <f>HYPERLINK("https://docs.wto.org/imrd/directdoc.asp?DDFDocuments/t/G/TBTN22/TZA738.DOCX", "https://docs.wto.org/imrd/directdoc.asp?DDFDocuments/t/G/TBTN22/TZA738.DOCX")</f>
        <v>https://docs.wto.org/imrd/directdoc.asp?DDFDocuments/t/G/TBTN22/TZA738.DOCX</v>
      </c>
      <c r="M46" s="4"/>
    </row>
    <row r="47" spans="1:13" ht="75">
      <c r="A47" s="7" t="s">
        <v>738</v>
      </c>
      <c r="B47" s="5" t="str">
        <f>HYPERLINK("https://epingalert.org/en/Search?viewData= G/TBT/N/CHN/1670"," G/TBT/N/CHN/1670")</f>
        <v xml:space="preserve"> G/TBT/N/CHN/1670</v>
      </c>
      <c r="C47" s="4" t="s">
        <v>80</v>
      </c>
      <c r="D47" s="5" t="s">
        <v>305</v>
      </c>
      <c r="E47" s="6">
        <v>44725</v>
      </c>
      <c r="F47" s="5" t="s">
        <v>306</v>
      </c>
      <c r="G47" s="4" t="s">
        <v>307</v>
      </c>
      <c r="H47" s="4" t="s">
        <v>308</v>
      </c>
      <c r="I47" s="4" t="s">
        <v>16</v>
      </c>
      <c r="K47" s="5" t="s">
        <v>196</v>
      </c>
      <c r="L47" s="4" t="str">
        <f>HYPERLINK("https://docs.wto.org/imrd/directdoc.asp?DDFDocuments/t/G/TBTN22/TZA748.DOCX", "https://docs.wto.org/imrd/directdoc.asp?DDFDocuments/t/G/TBTN22/TZA748.DOCX")</f>
        <v>https://docs.wto.org/imrd/directdoc.asp?DDFDocuments/t/G/TBTN22/TZA748.DOCX</v>
      </c>
      <c r="M47" s="4"/>
    </row>
    <row r="48" spans="1:13" ht="135">
      <c r="A48" s="7" t="s">
        <v>803</v>
      </c>
      <c r="B48" s="5" t="str">
        <f>HYPERLINK("https://epingalert.org/en/Search?viewData= G/TBT/N/ARG/435"," G/TBT/N/ARG/435")</f>
        <v xml:space="preserve"> G/TBT/N/ARG/435</v>
      </c>
      <c r="C48" s="4" t="s">
        <v>678</v>
      </c>
      <c r="D48" s="5" t="s">
        <v>679</v>
      </c>
      <c r="E48" s="6" t="s">
        <v>16</v>
      </c>
      <c r="F48" s="5" t="s">
        <v>680</v>
      </c>
      <c r="G48" s="4" t="s">
        <v>16</v>
      </c>
      <c r="H48" s="4" t="s">
        <v>681</v>
      </c>
      <c r="I48" s="4" t="s">
        <v>16</v>
      </c>
      <c r="K48" s="5" t="s">
        <v>199</v>
      </c>
      <c r="L48" s="4" t="str">
        <f>HYPERLINK("https://docs.wto.org/imrd/directdoc.asp?DDFDocuments/t/G/TBTN22/TZA742.DOCX", "https://docs.wto.org/imrd/directdoc.asp?DDFDocuments/t/G/TBTN22/TZA742.DOCX")</f>
        <v>https://docs.wto.org/imrd/directdoc.asp?DDFDocuments/t/G/TBTN22/TZA742.DOCX</v>
      </c>
      <c r="M48" s="4"/>
    </row>
    <row r="49" spans="1:13" ht="45">
      <c r="A49" s="5" t="s">
        <v>683</v>
      </c>
      <c r="B49" s="5" t="str">
        <f>HYPERLINK("https://epingalert.org/en/Search?viewData= G/TBT/N/PHL/287"," G/TBT/N/PHL/287")</f>
        <v xml:space="preserve"> G/TBT/N/PHL/287</v>
      </c>
      <c r="C49" s="4" t="s">
        <v>13</v>
      </c>
      <c r="D49" s="5" t="s">
        <v>14</v>
      </c>
      <c r="E49" s="6">
        <v>44687</v>
      </c>
      <c r="F49" s="5" t="s">
        <v>15</v>
      </c>
      <c r="G49" s="4" t="s">
        <v>17</v>
      </c>
      <c r="H49" s="4" t="s">
        <v>18</v>
      </c>
      <c r="I49" s="4" t="s">
        <v>16</v>
      </c>
      <c r="K49" s="5" t="s">
        <v>202</v>
      </c>
      <c r="L49" s="4" t="str">
        <f>HYPERLINK("https://docs.wto.org/imrd/directdoc.asp?DDFDocuments/t/G/TBTN22/TZA747.DOCX", "https://docs.wto.org/imrd/directdoc.asp?DDFDocuments/t/G/TBTN22/TZA747.DOCX")</f>
        <v>https://docs.wto.org/imrd/directdoc.asp?DDFDocuments/t/G/TBTN22/TZA747.DOCX</v>
      </c>
      <c r="M49" s="4"/>
    </row>
    <row r="50" spans="1:13" ht="58.5" customHeight="1">
      <c r="A50" s="5" t="s">
        <v>683</v>
      </c>
      <c r="B50" s="5" t="str">
        <f>HYPERLINK("https://epingalert.org/en/Search?viewData= G/TBT/N/JPN/736"," G/TBT/N/JPN/736")</f>
        <v xml:space="preserve"> G/TBT/N/JPN/736</v>
      </c>
      <c r="C50" s="4" t="s">
        <v>35</v>
      </c>
      <c r="D50" s="5" t="s">
        <v>72</v>
      </c>
      <c r="E50" s="6">
        <v>44708</v>
      </c>
      <c r="F50" s="5" t="s">
        <v>73</v>
      </c>
      <c r="G50" s="4" t="s">
        <v>16</v>
      </c>
      <c r="H50" s="4" t="s">
        <v>38</v>
      </c>
      <c r="I50" s="4" t="s">
        <v>16</v>
      </c>
      <c r="K50" s="5" t="s">
        <v>205</v>
      </c>
      <c r="L50" s="4" t="str">
        <f>HYPERLINK("https://docs.wto.org/imrd/directdoc.asp?DDFDocuments/t/G/TBTN22/TZA741.DOCX", "https://docs.wto.org/imrd/directdoc.asp?DDFDocuments/t/G/TBTN22/TZA741.DOCX")</f>
        <v>https://docs.wto.org/imrd/directdoc.asp?DDFDocuments/t/G/TBTN22/TZA741.DOCX</v>
      </c>
      <c r="M50" s="4"/>
    </row>
    <row r="51" spans="1:13" ht="45">
      <c r="A51" s="7" t="s">
        <v>683</v>
      </c>
      <c r="B51" s="5" t="str">
        <f>HYPERLINK("https://epingalert.org/en/Search?viewData= G/TBT/N/JPN/733"," G/TBT/N/JPN/733")</f>
        <v xml:space="preserve"> G/TBT/N/JPN/733</v>
      </c>
      <c r="C51" s="4" t="s">
        <v>35</v>
      </c>
      <c r="D51" s="5" t="s">
        <v>72</v>
      </c>
      <c r="E51" s="6">
        <v>44688</v>
      </c>
      <c r="F51" s="5" t="s">
        <v>561</v>
      </c>
      <c r="G51" s="4" t="s">
        <v>17</v>
      </c>
      <c r="H51" s="4" t="s">
        <v>38</v>
      </c>
      <c r="I51" s="4" t="s">
        <v>16</v>
      </c>
      <c r="K51" s="5" t="s">
        <v>208</v>
      </c>
      <c r="L51" s="4" t="str">
        <f>HYPERLINK("https://docs.wto.org/imrd/directdoc.asp?DDFDocuments/t/G/TBTN22/ARE527.DOCX", "https://docs.wto.org/imrd/directdoc.asp?DDFDocuments/t/G/TBTN22/ARE527.DOCX")</f>
        <v>https://docs.wto.org/imrd/directdoc.asp?DDFDocuments/t/G/TBTN22/ARE527.DOCX</v>
      </c>
      <c r="M51" s="4"/>
    </row>
    <row r="52" spans="1:13" ht="60">
      <c r="A52" s="5" t="s">
        <v>695</v>
      </c>
      <c r="B52" s="5" t="str">
        <f>HYPERLINK("https://epingalert.org/en/Search?viewData= G/TBT/N/COL/256"," G/TBT/N/COL/256")</f>
        <v xml:space="preserve"> G/TBT/N/COL/256</v>
      </c>
      <c r="C52" s="4" t="s">
        <v>101</v>
      </c>
      <c r="D52" s="5" t="s">
        <v>102</v>
      </c>
      <c r="E52" s="6">
        <v>44737</v>
      </c>
      <c r="F52" s="5" t="s">
        <v>103</v>
      </c>
      <c r="G52" s="4" t="s">
        <v>16</v>
      </c>
      <c r="H52" s="4" t="s">
        <v>23</v>
      </c>
      <c r="I52" s="4" t="s">
        <v>16</v>
      </c>
      <c r="K52" s="5" t="s">
        <v>213</v>
      </c>
      <c r="L52" s="4" t="str">
        <f>HYPERLINK("https://docs.wto.org/imrd/directdoc.asp?DDFDocuments/t/G/TBTN22/CAN670.DOCX", "https://docs.wto.org/imrd/directdoc.asp?DDFDocuments/t/G/TBTN22/CAN670.DOCX")</f>
        <v>https://docs.wto.org/imrd/directdoc.asp?DDFDocuments/t/G/TBTN22/CAN670.DOCX</v>
      </c>
      <c r="M52" s="4" t="str">
        <f>HYPERLINK("https://docs.wto.org/imrd/directdoc.asp?DDFDocuments/u/G/TBTN22/CAN670.DOCX", "https://docs.wto.org/imrd/directdoc.asp?DDFDocuments/u/G/TBTN22/CAN670.DOCX")</f>
        <v>https://docs.wto.org/imrd/directdoc.asp?DDFDocuments/u/G/TBTN22/CAN670.DOCX</v>
      </c>
    </row>
    <row r="53" spans="1:13" ht="60">
      <c r="A53" s="7" t="s">
        <v>787</v>
      </c>
      <c r="B53" s="5" t="str">
        <f>HYPERLINK("https://epingalert.org/en/Search?viewData= G/TBT/N/BRA/1327"," G/TBT/N/BRA/1327")</f>
        <v xml:space="preserve"> G/TBT/N/BRA/1327</v>
      </c>
      <c r="C53" s="4" t="s">
        <v>238</v>
      </c>
      <c r="D53" s="5" t="s">
        <v>585</v>
      </c>
      <c r="E53" s="6">
        <v>44697</v>
      </c>
      <c r="F53" s="5" t="s">
        <v>586</v>
      </c>
      <c r="G53" s="4" t="s">
        <v>16</v>
      </c>
      <c r="H53" s="4" t="s">
        <v>38</v>
      </c>
      <c r="I53" s="4" t="s">
        <v>16</v>
      </c>
      <c r="K53" s="5" t="s">
        <v>218</v>
      </c>
      <c r="L53" s="4" t="str">
        <f>HYPERLINK("https://docs.wto.org/imrd/directdoc.asp?DDFDocuments/t/G/TBTN22/MNG15.DOCX", "https://docs.wto.org/imrd/directdoc.asp?DDFDocuments/t/G/TBTN22/MNG15.DOCX")</f>
        <v>https://docs.wto.org/imrd/directdoc.asp?DDFDocuments/t/G/TBTN22/MNG15.DOCX</v>
      </c>
      <c r="M53" s="4"/>
    </row>
    <row r="54" spans="1:13" ht="90">
      <c r="A54" s="7" t="s">
        <v>711</v>
      </c>
      <c r="B54" s="5" t="str">
        <f>HYPERLINK("https://epingalert.org/en/Search?viewData= G/TBT/N/TZA/746"," G/TBT/N/TZA/746")</f>
        <v xml:space="preserve"> G/TBT/N/TZA/746</v>
      </c>
      <c r="C54" s="4" t="s">
        <v>111</v>
      </c>
      <c r="D54" s="5" t="s">
        <v>184</v>
      </c>
      <c r="E54" s="6">
        <v>44736</v>
      </c>
      <c r="F54" s="5" t="s">
        <v>185</v>
      </c>
      <c r="G54" s="4" t="s">
        <v>182</v>
      </c>
      <c r="H54" s="4" t="s">
        <v>115</v>
      </c>
      <c r="I54" s="4" t="s">
        <v>16</v>
      </c>
      <c r="K54" s="5" t="s">
        <v>223</v>
      </c>
      <c r="L54" s="4" t="str">
        <f>HYPERLINK("https://docs.wto.org/imrd/directdoc.asp?DDFDocuments/t/G/TBTN22/CHE268.DOCX", "https://docs.wto.org/imrd/directdoc.asp?DDFDocuments/t/G/TBTN22/CHE268.DOCX")</f>
        <v>https://docs.wto.org/imrd/directdoc.asp?DDFDocuments/t/G/TBTN22/CHE268.DOCX</v>
      </c>
      <c r="M54" s="4"/>
    </row>
    <row r="55" spans="1:13" ht="75">
      <c r="A55" s="5" t="s">
        <v>686</v>
      </c>
      <c r="B55" s="5" t="str">
        <f>HYPERLINK("https://epingalert.org/en/Search?viewData= G/TBT/N/USA/1856"," G/TBT/N/USA/1856")</f>
        <v xml:space="preserve"> G/TBT/N/USA/1856</v>
      </c>
      <c r="C55" s="4" t="s">
        <v>39</v>
      </c>
      <c r="D55" s="5" t="s">
        <v>40</v>
      </c>
      <c r="E55" s="6">
        <v>44739</v>
      </c>
      <c r="F55" s="5" t="s">
        <v>41</v>
      </c>
      <c r="G55" s="4" t="s">
        <v>42</v>
      </c>
      <c r="H55" s="4" t="s">
        <v>43</v>
      </c>
      <c r="I55" s="4" t="s">
        <v>16</v>
      </c>
      <c r="K55" s="5" t="s">
        <v>229</v>
      </c>
      <c r="L55" s="4" t="str">
        <f>HYPERLINK("https://docs.wto.org/imrd/directdoc.asp?DDFDocuments/t/G/TBTN22/BWA133.DOCX", "https://docs.wto.org/imrd/directdoc.asp?DDFDocuments/t/G/TBTN22/BWA133.DOCX")</f>
        <v>https://docs.wto.org/imrd/directdoc.asp?DDFDocuments/t/G/TBTN22/BWA133.DOCX</v>
      </c>
      <c r="M55" s="4"/>
    </row>
    <row r="56" spans="1:13" ht="135">
      <c r="A56" s="5" t="s">
        <v>706</v>
      </c>
      <c r="B56" s="5" t="str">
        <f>HYPERLINK("https://epingalert.org/en/Search?viewData= G/TBT/N/USA/1854"," G/TBT/N/USA/1854")</f>
        <v xml:space="preserve"> G/TBT/N/USA/1854</v>
      </c>
      <c r="C56" s="4" t="s">
        <v>39</v>
      </c>
      <c r="D56" s="5" t="s">
        <v>160</v>
      </c>
      <c r="E56" s="6">
        <v>44726</v>
      </c>
      <c r="F56" s="5" t="s">
        <v>161</v>
      </c>
      <c r="G56" s="4" t="s">
        <v>162</v>
      </c>
      <c r="H56" s="4" t="s">
        <v>163</v>
      </c>
      <c r="I56" s="4" t="s">
        <v>16</v>
      </c>
      <c r="K56" s="5" t="s">
        <v>233</v>
      </c>
      <c r="L56" s="4" t="str">
        <f>HYPERLINK("https://docs.wto.org/imrd/directdoc.asp?DDFDocuments/t/G/TBTN22/ARE526.DOCX", "https://docs.wto.org/imrd/directdoc.asp?DDFDocuments/t/G/TBTN22/ARE526.DOCX")</f>
        <v>https://docs.wto.org/imrd/directdoc.asp?DDFDocuments/t/G/TBTN22/ARE526.DOCX</v>
      </c>
      <c r="M56" s="4"/>
    </row>
    <row r="57" spans="1:13" ht="210">
      <c r="A57" s="7" t="s">
        <v>768</v>
      </c>
      <c r="B57" s="5" t="str">
        <f>HYPERLINK("https://epingalert.org/en/Search?viewData= G/TBT/N/EU/885"," G/TBT/N/EU/885")</f>
        <v xml:space="preserve"> G/TBT/N/EU/885</v>
      </c>
      <c r="C57" s="4" t="s">
        <v>324</v>
      </c>
      <c r="D57" s="5" t="s">
        <v>468</v>
      </c>
      <c r="E57" s="6">
        <v>44752</v>
      </c>
      <c r="F57" s="5" t="s">
        <v>469</v>
      </c>
      <c r="G57" s="4" t="s">
        <v>16</v>
      </c>
      <c r="H57" s="4" t="s">
        <v>470</v>
      </c>
      <c r="I57" s="4" t="s">
        <v>16</v>
      </c>
      <c r="K57" s="4"/>
      <c r="L57" s="4" t="str">
        <f>HYPERLINK("https://docs.wto.org/imrd/directdoc.asp?DDFDocuments/t/G/TBTN22/BWA134.DOCX", "https://docs.wto.org/imrd/directdoc.asp?DDFDocuments/t/G/TBTN22/BWA134.DOCX")</f>
        <v>https://docs.wto.org/imrd/directdoc.asp?DDFDocuments/t/G/TBTN22/BWA134.DOCX</v>
      </c>
      <c r="M57" s="4"/>
    </row>
    <row r="58" spans="1:13" ht="120">
      <c r="A58" s="7" t="s">
        <v>761</v>
      </c>
      <c r="B58" s="5" t="str">
        <f>HYPERLINK("https://epingalert.org/en/Search?viewData= G/TBT/N/PER/141"," G/TBT/N/PER/141")</f>
        <v xml:space="preserve"> G/TBT/N/PER/141</v>
      </c>
      <c r="C58" s="4" t="s">
        <v>443</v>
      </c>
      <c r="D58" s="5" t="s">
        <v>444</v>
      </c>
      <c r="E58" s="6" t="s">
        <v>16</v>
      </c>
      <c r="F58" s="5" t="s">
        <v>445</v>
      </c>
      <c r="G58" s="4" t="s">
        <v>16</v>
      </c>
      <c r="H58" s="4" t="s">
        <v>38</v>
      </c>
      <c r="I58" s="4" t="s">
        <v>16</v>
      </c>
      <c r="K58" s="5" t="s">
        <v>233</v>
      </c>
      <c r="L58" s="4" t="str">
        <f>HYPERLINK("https://docs.wto.org/imrd/directdoc.asp?DDFDocuments/t/G/TBTN22/ARE526.DOCX", "https://docs.wto.org/imrd/directdoc.asp?DDFDocuments/t/G/TBTN22/ARE526.DOCX")</f>
        <v>https://docs.wto.org/imrd/directdoc.asp?DDFDocuments/t/G/TBTN22/ARE526.DOCX</v>
      </c>
      <c r="M58" s="4"/>
    </row>
    <row r="59" spans="1:13" ht="105">
      <c r="A59" s="7" t="s">
        <v>791</v>
      </c>
      <c r="B59" s="5" t="str">
        <f>HYPERLINK("https://epingalert.org/en/Search?viewData= G/TBT/N/CHN/1665"," G/TBT/N/CHN/1665")</f>
        <v xml:space="preserve"> G/TBT/N/CHN/1665</v>
      </c>
      <c r="C59" s="4" t="s">
        <v>80</v>
      </c>
      <c r="D59" s="5" t="s">
        <v>603</v>
      </c>
      <c r="E59" s="6">
        <v>44716</v>
      </c>
      <c r="F59" s="5" t="s">
        <v>604</v>
      </c>
      <c r="G59" s="4" t="s">
        <v>605</v>
      </c>
      <c r="H59" s="4" t="s">
        <v>606</v>
      </c>
      <c r="I59" s="4" t="s">
        <v>16</v>
      </c>
      <c r="K59" s="5" t="s">
        <v>233</v>
      </c>
      <c r="L59" s="4" t="str">
        <f>HYPERLINK("https://docs.wto.org/imrd/directdoc.asp?DDFDocuments/t/G/TBTN22/ARE526.DOCX", "https://docs.wto.org/imrd/directdoc.asp?DDFDocuments/t/G/TBTN22/ARE526.DOCX")</f>
        <v>https://docs.wto.org/imrd/directdoc.asp?DDFDocuments/t/G/TBTN22/ARE526.DOCX</v>
      </c>
      <c r="M59" s="4"/>
    </row>
    <row r="60" spans="1:13" ht="45">
      <c r="A60" s="5" t="s">
        <v>698</v>
      </c>
      <c r="B60" s="5" t="str">
        <f>HYPERLINK("https://epingalert.org/en/Search?viewData= G/TBT/N/TZA/740"," G/TBT/N/TZA/740")</f>
        <v xml:space="preserve"> G/TBT/N/TZA/740</v>
      </c>
      <c r="C60" s="4" t="s">
        <v>111</v>
      </c>
      <c r="D60" s="5" t="s">
        <v>117</v>
      </c>
      <c r="E60" s="6">
        <v>44736</v>
      </c>
      <c r="F60" s="5" t="s">
        <v>118</v>
      </c>
      <c r="G60" s="4" t="s">
        <v>119</v>
      </c>
      <c r="H60" s="4" t="s">
        <v>120</v>
      </c>
      <c r="I60" s="4" t="s">
        <v>16</v>
      </c>
      <c r="K60" s="5" t="s">
        <v>242</v>
      </c>
      <c r="L60" s="4" t="str">
        <f>HYPERLINK("https://docs.wto.org/imrd/directdoc.asp?DDFDocuments/t/G/TBTN22/JPN735.DOCX", "https://docs.wto.org/imrd/directdoc.asp?DDFDocuments/t/G/TBTN22/JPN735.DOCX")</f>
        <v>https://docs.wto.org/imrd/directdoc.asp?DDFDocuments/t/G/TBTN22/JPN735.DOCX</v>
      </c>
      <c r="M60" s="4" t="str">
        <f>HYPERLINK("https://docs.wto.org/imrd/directdoc.asp?DDFDocuments/u/G/TBTN22/JPN735.DOCX", "https://docs.wto.org/imrd/directdoc.asp?DDFDocuments/u/G/TBTN22/JPN735.DOCX")</f>
        <v>https://docs.wto.org/imrd/directdoc.asp?DDFDocuments/u/G/TBTN22/JPN735.DOCX</v>
      </c>
    </row>
    <row r="61" spans="1:13" ht="45">
      <c r="A61" s="7" t="s">
        <v>712</v>
      </c>
      <c r="B61" s="5" t="str">
        <f>HYPERLINK("https://epingalert.org/en/Search?viewData= G/TBT/N/PHL/285"," G/TBT/N/PHL/285")</f>
        <v xml:space="preserve"> G/TBT/N/PHL/285</v>
      </c>
      <c r="C61" s="4" t="s">
        <v>13</v>
      </c>
      <c r="D61" s="5" t="s">
        <v>187</v>
      </c>
      <c r="E61" s="6">
        <v>44681</v>
      </c>
      <c r="F61" s="5" t="s">
        <v>188</v>
      </c>
      <c r="G61" s="4" t="s">
        <v>119</v>
      </c>
      <c r="H61" s="4" t="s">
        <v>94</v>
      </c>
      <c r="I61" s="4" t="s">
        <v>16</v>
      </c>
      <c r="K61" s="4"/>
      <c r="L61" s="4" t="str">
        <f>HYPERLINK("https://docs.wto.org/imrd/directdoc.asp?DDFDocuments/t/G/TBTN22/BWA135.DOCX", "https://docs.wto.org/imrd/directdoc.asp?DDFDocuments/t/G/TBTN22/BWA135.DOCX")</f>
        <v>https://docs.wto.org/imrd/directdoc.asp?DDFDocuments/t/G/TBTN22/BWA135.DOCX</v>
      </c>
      <c r="M61" s="4"/>
    </row>
    <row r="62" spans="1:13" ht="165">
      <c r="A62" s="7" t="s">
        <v>728</v>
      </c>
      <c r="B62" s="5" t="str">
        <f>HYPERLINK("https://epingalert.org/en/Search?viewData= G/TBT/N/VNM/219"," G/TBT/N/VNM/219")</f>
        <v xml:space="preserve"> G/TBT/N/VNM/219</v>
      </c>
      <c r="C62" s="4" t="s">
        <v>259</v>
      </c>
      <c r="D62" s="5" t="s">
        <v>260</v>
      </c>
      <c r="E62" s="6">
        <v>44730</v>
      </c>
      <c r="F62" s="5" t="s">
        <v>261</v>
      </c>
      <c r="G62" s="4" t="s">
        <v>16</v>
      </c>
      <c r="H62" s="4" t="s">
        <v>29</v>
      </c>
      <c r="I62" s="4" t="s">
        <v>16</v>
      </c>
      <c r="K62" s="5" t="s">
        <v>233</v>
      </c>
      <c r="L62" s="4" t="str">
        <f>HYPERLINK("https://docs.wto.org/imrd/directdoc.asp?DDFDocuments/t/G/TBTN22/ARE526.DOCX", "https://docs.wto.org/imrd/directdoc.asp?DDFDocuments/t/G/TBTN22/ARE526.DOCX")</f>
        <v>https://docs.wto.org/imrd/directdoc.asp?DDFDocuments/t/G/TBTN22/ARE526.DOCX</v>
      </c>
      <c r="M62" s="4"/>
    </row>
    <row r="63" spans="1:13">
      <c r="A63" s="7" t="s">
        <v>728</v>
      </c>
      <c r="B63" s="5" t="str">
        <f>HYPERLINK("https://epingalert.org/en/Search?viewData= G/TBT/N/BRA/1334"," G/TBT/N/BRA/1334")</f>
        <v xml:space="preserve"> G/TBT/N/BRA/1334</v>
      </c>
      <c r="C63" s="4" t="s">
        <v>238</v>
      </c>
      <c r="D63" s="5" t="s">
        <v>462</v>
      </c>
      <c r="E63" s="6" t="s">
        <v>16</v>
      </c>
      <c r="F63" s="5" t="s">
        <v>463</v>
      </c>
      <c r="G63" s="4" t="s">
        <v>16</v>
      </c>
      <c r="H63" s="4" t="s">
        <v>94</v>
      </c>
      <c r="I63" s="4" t="s">
        <v>16</v>
      </c>
      <c r="K63" s="5" t="s">
        <v>233</v>
      </c>
      <c r="L63" s="4" t="str">
        <f>HYPERLINK("https://docs.wto.org/imrd/directdoc.asp?DDFDocuments/t/G/TBTN22/ARE526.DOCX", "https://docs.wto.org/imrd/directdoc.asp?DDFDocuments/t/G/TBTN22/ARE526.DOCX")</f>
        <v>https://docs.wto.org/imrd/directdoc.asp?DDFDocuments/t/G/TBTN22/ARE526.DOCX</v>
      </c>
      <c r="M63" s="4"/>
    </row>
    <row r="64" spans="1:13" ht="45">
      <c r="A64" s="7" t="s">
        <v>728</v>
      </c>
      <c r="B64" s="5" t="str">
        <f>HYPERLINK("https://epingalert.org/en/Search?viewData= G/TBT/N/BRA/1325"," G/TBT/N/BRA/1325")</f>
        <v xml:space="preserve"> G/TBT/N/BRA/1325</v>
      </c>
      <c r="C64" s="4" t="s">
        <v>238</v>
      </c>
      <c r="D64" s="5" t="s">
        <v>618</v>
      </c>
      <c r="E64" s="6" t="s">
        <v>16</v>
      </c>
      <c r="F64" s="5" t="s">
        <v>619</v>
      </c>
      <c r="G64" s="4" t="s">
        <v>16</v>
      </c>
      <c r="H64" s="4" t="s">
        <v>94</v>
      </c>
      <c r="I64" s="4" t="s">
        <v>16</v>
      </c>
      <c r="K64" s="5" t="s">
        <v>250</v>
      </c>
      <c r="L64" s="4" t="str">
        <f>HYPERLINK("https://docs.wto.org/imrd/directdoc.asp?DDFDocuments/t/G/TBTN22/MMR8.DOCX", "https://docs.wto.org/imrd/directdoc.asp?DDFDocuments/t/G/TBTN22/MMR8.DOCX")</f>
        <v>https://docs.wto.org/imrd/directdoc.asp?DDFDocuments/t/G/TBTN22/MMR8.DOCX</v>
      </c>
      <c r="M64" s="4"/>
    </row>
    <row r="65" spans="1:14" ht="45">
      <c r="A65" s="7" t="s">
        <v>728</v>
      </c>
      <c r="B65" s="5" t="str">
        <f>HYPERLINK("https://epingalert.org/en/Search?viewData= G/TBT/N/BRA/1323"," G/TBT/N/BRA/1323")</f>
        <v xml:space="preserve"> G/TBT/N/BRA/1323</v>
      </c>
      <c r="C65" s="4" t="s">
        <v>238</v>
      </c>
      <c r="D65" s="5" t="s">
        <v>627</v>
      </c>
      <c r="E65" s="6" t="s">
        <v>16</v>
      </c>
      <c r="F65" s="5" t="s">
        <v>628</v>
      </c>
      <c r="G65" s="4" t="s">
        <v>16</v>
      </c>
      <c r="H65" s="4" t="s">
        <v>94</v>
      </c>
      <c r="I65" s="4" t="s">
        <v>16</v>
      </c>
      <c r="K65" s="5" t="s">
        <v>233</v>
      </c>
      <c r="L65" s="4" t="str">
        <f>HYPERLINK("https://docs.wto.org/imrd/directdoc.asp?DDFDocuments/t/G/TBTN22/ARE526.DOCX", "https://docs.wto.org/imrd/directdoc.asp?DDFDocuments/t/G/TBTN22/ARE526.DOCX")</f>
        <v>https://docs.wto.org/imrd/directdoc.asp?DDFDocuments/t/G/TBTN22/ARE526.DOCX</v>
      </c>
      <c r="M65" s="4"/>
    </row>
    <row r="66" spans="1:14" ht="90">
      <c r="A66" s="7" t="s">
        <v>804</v>
      </c>
      <c r="B66" s="5" t="str">
        <f>HYPERLINK("https://epingalert.org/en/Search?viewData= G/TBT/N/PHL/286"," G/TBT/N/PHL/286")</f>
        <v xml:space="preserve"> G/TBT/N/PHL/286</v>
      </c>
      <c r="C66" s="4" t="s">
        <v>13</v>
      </c>
      <c r="D66" s="5" t="s">
        <v>91</v>
      </c>
      <c r="E66" s="6">
        <v>44681</v>
      </c>
      <c r="F66" s="5" t="s">
        <v>92</v>
      </c>
      <c r="G66" s="4" t="s">
        <v>93</v>
      </c>
      <c r="H66" s="4" t="s">
        <v>94</v>
      </c>
      <c r="I66" s="4" t="s">
        <v>16</v>
      </c>
      <c r="K66" s="5" t="s">
        <v>233</v>
      </c>
      <c r="L66" s="4" t="str">
        <f>HYPERLINK("https://docs.wto.org/imrd/directdoc.asp?DDFDocuments/t/G/TBTN22/ARE526.DOCX", "https://docs.wto.org/imrd/directdoc.asp?DDFDocuments/t/G/TBTN22/ARE526.DOCX")</f>
        <v>https://docs.wto.org/imrd/directdoc.asp?DDFDocuments/t/G/TBTN22/ARE526.DOCX</v>
      </c>
      <c r="M66" s="4"/>
    </row>
    <row r="67" spans="1:14">
      <c r="A67" s="7" t="s">
        <v>719</v>
      </c>
      <c r="B67" s="5" t="str">
        <f>HYPERLINK("https://epingalert.org/en/Search?viewData= G/TBT/N/MNG/15"," G/TBT/N/MNG/15")</f>
        <v xml:space="preserve"> G/TBT/N/MNG/15</v>
      </c>
      <c r="C67" s="4" t="s">
        <v>214</v>
      </c>
      <c r="D67" s="5" t="s">
        <v>215</v>
      </c>
      <c r="E67" s="6">
        <v>44711</v>
      </c>
      <c r="F67" s="5" t="s">
        <v>216</v>
      </c>
      <c r="G67" s="4" t="s">
        <v>93</v>
      </c>
      <c r="H67" s="4" t="s">
        <v>217</v>
      </c>
      <c r="I67" s="4" t="s">
        <v>16</v>
      </c>
      <c r="K67" s="5" t="s">
        <v>254</v>
      </c>
      <c r="L67" s="4" t="str">
        <f>HYPERLINK("https://docs.wto.org/imrd/directdoc.asp?DDFDocuments/t/G/TBTN22/THA664.DOCX", "https://docs.wto.org/imrd/directdoc.asp?DDFDocuments/t/G/TBTN22/THA664.DOCX")</f>
        <v>https://docs.wto.org/imrd/directdoc.asp?DDFDocuments/t/G/TBTN22/THA664.DOCX</v>
      </c>
      <c r="M67" s="4"/>
    </row>
    <row r="68" spans="1:14" ht="60">
      <c r="A68" s="7" t="s">
        <v>777</v>
      </c>
      <c r="B68" s="5" t="str">
        <f>HYPERLINK("https://epingalert.org/en/Search?viewData= G/TBT/N/PRY/132"," G/TBT/N/PRY/132")</f>
        <v xml:space="preserve"> G/TBT/N/PRY/132</v>
      </c>
      <c r="C68" s="4" t="s">
        <v>526</v>
      </c>
      <c r="D68" s="5" t="s">
        <v>527</v>
      </c>
      <c r="E68" s="6">
        <v>44719</v>
      </c>
      <c r="F68" s="5" t="s">
        <v>528</v>
      </c>
      <c r="G68" s="4" t="s">
        <v>529</v>
      </c>
      <c r="H68" s="4" t="s">
        <v>129</v>
      </c>
      <c r="I68" s="4" t="s">
        <v>16</v>
      </c>
      <c r="K68" s="4"/>
      <c r="L68" s="4" t="str">
        <f>HYPERLINK("https://docs.wto.org/imrd/directdoc.asp?DDFDocuments/t/G/TBTN22/LTU45.DOCX", "https://docs.wto.org/imrd/directdoc.asp?DDFDocuments/t/G/TBTN22/LTU45.DOCX")</f>
        <v>https://docs.wto.org/imrd/directdoc.asp?DDFDocuments/t/G/TBTN22/LTU45.DOCX</v>
      </c>
      <c r="M68" s="4"/>
    </row>
    <row r="69" spans="1:14" ht="30">
      <c r="A69" s="7" t="s">
        <v>755</v>
      </c>
      <c r="B69" s="5" t="str">
        <f>HYPERLINK("https://epingalert.org/en/Search?viewData= G/TBT/N/BRA/1365"," G/TBT/N/BRA/1365")</f>
        <v xml:space="preserve"> G/TBT/N/BRA/1365</v>
      </c>
      <c r="C69" s="4" t="s">
        <v>238</v>
      </c>
      <c r="D69" s="5" t="s">
        <v>409</v>
      </c>
      <c r="E69" s="6" t="s">
        <v>16</v>
      </c>
      <c r="F69" s="5" t="s">
        <v>410</v>
      </c>
      <c r="G69" s="4" t="s">
        <v>16</v>
      </c>
      <c r="H69" s="4" t="s">
        <v>94</v>
      </c>
      <c r="I69" s="4" t="s">
        <v>16</v>
      </c>
      <c r="K69" s="4"/>
      <c r="L69" s="4" t="str">
        <f>HYPERLINK("https://docs.wto.org/imrd/directdoc.asp?DDFDocuments/t/G/TBTN22/LTU46.DOCX", "https://docs.wto.org/imrd/directdoc.asp?DDFDocuments/t/G/TBTN22/LTU46.DOCX")</f>
        <v>https://docs.wto.org/imrd/directdoc.asp?DDFDocuments/t/G/TBTN22/LTU46.DOCX</v>
      </c>
      <c r="M69" s="4"/>
    </row>
    <row r="70" spans="1:14" ht="30">
      <c r="A70" s="7" t="s">
        <v>771</v>
      </c>
      <c r="B70" s="5" t="str">
        <f>HYPERLINK("https://epingalert.org/en/Search?viewData= G/TBT/N/BRA/1332"," G/TBT/N/BRA/1332")</f>
        <v xml:space="preserve"> G/TBT/N/BRA/1332</v>
      </c>
      <c r="C70" s="4" t="s">
        <v>238</v>
      </c>
      <c r="D70" s="5" t="s">
        <v>484</v>
      </c>
      <c r="E70" s="6" t="s">
        <v>16</v>
      </c>
      <c r="F70" s="5" t="s">
        <v>485</v>
      </c>
      <c r="G70" s="4" t="s">
        <v>16</v>
      </c>
      <c r="H70" s="4" t="s">
        <v>94</v>
      </c>
      <c r="I70" s="4" t="s">
        <v>16</v>
      </c>
      <c r="K70" s="5" t="s">
        <v>262</v>
      </c>
      <c r="L70" s="4" t="str">
        <f>HYPERLINK("https://docs.wto.org/imrd/directdoc.asp?DDFDocuments/t/G/TBTN22/VNM219.DOCX", "https://docs.wto.org/imrd/directdoc.asp?DDFDocuments/t/G/TBTN22/VNM219.DOCX")</f>
        <v>https://docs.wto.org/imrd/directdoc.asp?DDFDocuments/t/G/TBTN22/VNM219.DOCX</v>
      </c>
      <c r="M70" s="4"/>
    </row>
    <row r="71" spans="1:14" ht="30">
      <c r="A71" s="7" t="s">
        <v>805</v>
      </c>
      <c r="B71" s="5" t="str">
        <f>HYPERLINK("https://epingalert.org/en/Search?viewData= G/TBT/N/UGA/1575"," G/TBT/N/UGA/1575")</f>
        <v xml:space="preserve"> G/TBT/N/UGA/1575</v>
      </c>
      <c r="C71" s="4" t="s">
        <v>283</v>
      </c>
      <c r="D71" s="5" t="s">
        <v>644</v>
      </c>
      <c r="E71" s="6">
        <v>44715</v>
      </c>
      <c r="F71" s="5" t="s">
        <v>645</v>
      </c>
      <c r="G71" s="4" t="s">
        <v>641</v>
      </c>
      <c r="H71" s="4" t="s">
        <v>646</v>
      </c>
      <c r="I71" s="4" t="s">
        <v>16</v>
      </c>
      <c r="K71" s="4"/>
      <c r="L71" s="4" t="str">
        <f>HYPERLINK("https://docs.wto.org/imrd/directdoc.asp?DDFDocuments/t/G/TBTN22/LTU44.DOCX", "https://docs.wto.org/imrd/directdoc.asp?DDFDocuments/t/G/TBTN22/LTU44.DOCX")</f>
        <v>https://docs.wto.org/imrd/directdoc.asp?DDFDocuments/t/G/TBTN22/LTU44.DOCX</v>
      </c>
      <c r="M71" s="4"/>
    </row>
    <row r="72" spans="1:14" ht="45">
      <c r="A72" s="7" t="s">
        <v>785</v>
      </c>
      <c r="B72" s="5" t="str">
        <f>HYPERLINK("https://epingalert.org/en/Search?viewData= G/TBT/N/CHN/1666"," G/TBT/N/CHN/1666")</f>
        <v xml:space="preserve"> G/TBT/N/CHN/1666</v>
      </c>
      <c r="C72" s="4" t="s">
        <v>80</v>
      </c>
      <c r="D72" s="5" t="s">
        <v>578</v>
      </c>
      <c r="E72" s="6">
        <v>44717</v>
      </c>
      <c r="F72" s="5" t="s">
        <v>579</v>
      </c>
      <c r="G72" s="4" t="s">
        <v>580</v>
      </c>
      <c r="H72" s="4" t="s">
        <v>94</v>
      </c>
      <c r="I72" s="4" t="s">
        <v>16</v>
      </c>
      <c r="K72" s="5" t="s">
        <v>269</v>
      </c>
      <c r="L72" s="4" t="str">
        <f>HYPERLINK("https://docs.wto.org/imrd/directdoc.asp?DDFDocuments/t/G/TBTN22/GHA20.DOCX", "https://docs.wto.org/imrd/directdoc.asp?DDFDocuments/t/G/TBTN22/GHA20.DOCX")</f>
        <v>https://docs.wto.org/imrd/directdoc.asp?DDFDocuments/t/G/TBTN22/GHA20.DOCX</v>
      </c>
      <c r="M72" s="4"/>
      <c r="N72" t="str">
        <f>HYPERLINK("https://docs.wto.org/imrd/directdoc.asp?DDFDocuments/v/G/TBTN22/GHA20.DOCX", "https://docs.wto.org/imrd/directdoc.asp?DDFDocuments/v/G/TBTN22/GHA20.DOCX")</f>
        <v>https://docs.wto.org/imrd/directdoc.asp?DDFDocuments/v/G/TBTN22/GHA20.DOCX</v>
      </c>
    </row>
    <row r="73" spans="1:14" ht="75">
      <c r="A73" s="7" t="s">
        <v>775</v>
      </c>
      <c r="B73" s="5" t="str">
        <f>HYPERLINK("https://epingalert.org/en/Search?viewData= G/TBT/N/THA/663"," G/TBT/N/THA/663")</f>
        <v xml:space="preserve"> G/TBT/N/THA/663</v>
      </c>
      <c r="C73" s="4" t="s">
        <v>251</v>
      </c>
      <c r="D73" s="5" t="s">
        <v>518</v>
      </c>
      <c r="E73" s="6">
        <v>44719</v>
      </c>
      <c r="F73" s="5" t="s">
        <v>519</v>
      </c>
      <c r="G73" s="4" t="s">
        <v>520</v>
      </c>
      <c r="H73" s="4" t="s">
        <v>94</v>
      </c>
      <c r="I73" s="4" t="s">
        <v>16</v>
      </c>
      <c r="K73" s="5" t="s">
        <v>273</v>
      </c>
      <c r="L73" s="4" t="str">
        <f>HYPERLINK("https://docs.wto.org/imrd/directdoc.asp?DDFDocuments/t/G/TBTN22/KOR1067.DOCX", "https://docs.wto.org/imrd/directdoc.asp?DDFDocuments/t/G/TBTN22/KOR1067.DOCX")</f>
        <v>https://docs.wto.org/imrd/directdoc.asp?DDFDocuments/t/G/TBTN22/KOR1067.DOCX</v>
      </c>
      <c r="M73" s="4"/>
    </row>
    <row r="74" spans="1:14" ht="45">
      <c r="A74" s="5" t="s">
        <v>696</v>
      </c>
      <c r="B74" s="5" t="str">
        <f>HYPERLINK("https://epingalert.org/en/Search?viewData= G/TBT/N/KOR/1068"," G/TBT/N/KOR/1068")</f>
        <v xml:space="preserve"> G/TBT/N/KOR/1068</v>
      </c>
      <c r="C74" s="4" t="s">
        <v>63</v>
      </c>
      <c r="D74" s="5" t="s">
        <v>108</v>
      </c>
      <c r="E74" s="6">
        <v>44737</v>
      </c>
      <c r="F74" s="5" t="s">
        <v>109</v>
      </c>
      <c r="G74" s="4" t="s">
        <v>16</v>
      </c>
      <c r="H74" s="4" t="s">
        <v>94</v>
      </c>
      <c r="I74" s="4" t="s">
        <v>16</v>
      </c>
      <c r="K74" s="5" t="s">
        <v>278</v>
      </c>
      <c r="L74" s="4" t="str">
        <f>HYPERLINK("https://docs.wto.org/imrd/directdoc.asp?DDFDocuments/t/G/TBTN22/USA1851.DOCX", "https://docs.wto.org/imrd/directdoc.asp?DDFDocuments/t/G/TBTN22/USA1851.DOCX")</f>
        <v>https://docs.wto.org/imrd/directdoc.asp?DDFDocuments/t/G/TBTN22/USA1851.DOCX</v>
      </c>
      <c r="M74" s="4" t="str">
        <f>HYPERLINK("https://docs.wto.org/imrd/directdoc.asp?DDFDocuments/u/G/TBTN22/USA1851.DOCX", "https://docs.wto.org/imrd/directdoc.asp?DDFDocuments/u/G/TBTN22/USA1851.DOCX")</f>
        <v>https://docs.wto.org/imrd/directdoc.asp?DDFDocuments/u/G/TBTN22/USA1851.DOCX</v>
      </c>
      <c r="N74" t="str">
        <f>HYPERLINK("https://docs.wto.org/imrd/directdoc.asp?DDFDocuments/v/G/TBTN22/USA1851.DOCX", "https://docs.wto.org/imrd/directdoc.asp?DDFDocuments/v/G/TBTN22/USA1851.DOCX")</f>
        <v>https://docs.wto.org/imrd/directdoc.asp?DDFDocuments/v/G/TBTN22/USA1851.DOCX</v>
      </c>
    </row>
    <row r="75" spans="1:14" ht="75">
      <c r="A75" s="7" t="s">
        <v>726</v>
      </c>
      <c r="B75" s="5" t="str">
        <f>HYPERLINK("https://epingalert.org/en/Search?viewData= G/TBT/N/THA/664"," G/TBT/N/THA/664")</f>
        <v xml:space="preserve"> G/TBT/N/THA/664</v>
      </c>
      <c r="C75" s="4" t="s">
        <v>251</v>
      </c>
      <c r="D75" s="5" t="s">
        <v>252</v>
      </c>
      <c r="E75" s="6">
        <v>44732</v>
      </c>
      <c r="F75" s="5" t="s">
        <v>253</v>
      </c>
      <c r="G75" s="4" t="s">
        <v>16</v>
      </c>
      <c r="H75" s="4" t="s">
        <v>94</v>
      </c>
      <c r="I75" s="4" t="s">
        <v>16</v>
      </c>
      <c r="K75" s="5" t="s">
        <v>282</v>
      </c>
      <c r="L75" s="4" t="str">
        <f>HYPERLINK("https://docs.wto.org/imrd/directdoc.asp?DDFDocuments/t/G/TBTN22/FRA224.DOCX", "https://docs.wto.org/imrd/directdoc.asp?DDFDocuments/t/G/TBTN22/FRA224.DOCX")</f>
        <v>https://docs.wto.org/imrd/directdoc.asp?DDFDocuments/t/G/TBTN22/FRA224.DOCX</v>
      </c>
      <c r="M75" s="4" t="str">
        <f>HYPERLINK("https://docs.wto.org/imrd/directdoc.asp?DDFDocuments/u/G/TBTN22/FRA224.DOCX", "https://docs.wto.org/imrd/directdoc.asp?DDFDocuments/u/G/TBTN22/FRA224.DOCX")</f>
        <v>https://docs.wto.org/imrd/directdoc.asp?DDFDocuments/u/G/TBTN22/FRA224.DOCX</v>
      </c>
      <c r="N75" t="str">
        <f>HYPERLINK("https://docs.wto.org/imrd/directdoc.asp?DDFDocuments/v/G/TBTN22/FRA224.DOCX", "https://docs.wto.org/imrd/directdoc.asp?DDFDocuments/v/G/TBTN22/FRA224.DOCX")</f>
        <v>https://docs.wto.org/imrd/directdoc.asp?DDFDocuments/v/G/TBTN22/FRA224.DOCX</v>
      </c>
    </row>
    <row r="76" spans="1:14" ht="30">
      <c r="A76" s="7" t="s">
        <v>737</v>
      </c>
      <c r="B76" s="5" t="str">
        <f>HYPERLINK("https://epingalert.org/en/Search?viewData= G/TBT/N/JPN/734"," G/TBT/N/JPN/734")</f>
        <v xml:space="preserve"> G/TBT/N/JPN/734</v>
      </c>
      <c r="C76" s="4" t="s">
        <v>35</v>
      </c>
      <c r="D76" s="5" t="s">
        <v>302</v>
      </c>
      <c r="E76" s="6">
        <v>44725</v>
      </c>
      <c r="F76" s="5" t="s">
        <v>303</v>
      </c>
      <c r="G76" s="4" t="s">
        <v>16</v>
      </c>
      <c r="H76" s="4" t="s">
        <v>38</v>
      </c>
      <c r="I76" s="4" t="s">
        <v>16</v>
      </c>
      <c r="K76" s="5" t="s">
        <v>288</v>
      </c>
      <c r="L76" s="4" t="str">
        <f>HYPERLINK("https://docs.wto.org/imrd/directdoc.asp?DDFDocuments/t/G/TBTN22/UGA1581.DOCX", "https://docs.wto.org/imrd/directdoc.asp?DDFDocuments/t/G/TBTN22/UGA1581.DOCX")</f>
        <v>https://docs.wto.org/imrd/directdoc.asp?DDFDocuments/t/G/TBTN22/UGA1581.DOCX</v>
      </c>
      <c r="M76" s="4" t="str">
        <f>HYPERLINK("https://docs.wto.org/imrd/directdoc.asp?DDFDocuments/u/G/TBTN22/UGA1581.DOCX", "https://docs.wto.org/imrd/directdoc.asp?DDFDocuments/u/G/TBTN22/UGA1581.DOCX")</f>
        <v>https://docs.wto.org/imrd/directdoc.asp?DDFDocuments/u/G/TBTN22/UGA1581.DOCX</v>
      </c>
      <c r="N76" t="str">
        <f>HYPERLINK("https://docs.wto.org/imrd/directdoc.asp?DDFDocuments/v/G/TBTN22/UGA1581.DOCX", "https://docs.wto.org/imrd/directdoc.asp?DDFDocuments/v/G/TBTN22/UGA1581.DOCX")</f>
        <v>https://docs.wto.org/imrd/directdoc.asp?DDFDocuments/v/G/TBTN22/UGA1581.DOCX</v>
      </c>
    </row>
    <row r="77" spans="1:14" ht="30">
      <c r="A77" s="7" t="s">
        <v>750</v>
      </c>
      <c r="B77" s="5" t="str">
        <f>HYPERLINK("https://epingalert.org/en/Search?viewData= G/TBT/N/BRA/1353"," G/TBT/N/BRA/1353")</f>
        <v xml:space="preserve"> G/TBT/N/BRA/1353</v>
      </c>
      <c r="C77" s="4" t="s">
        <v>238</v>
      </c>
      <c r="D77" s="5" t="s">
        <v>375</v>
      </c>
      <c r="E77" s="6" t="s">
        <v>16</v>
      </c>
      <c r="F77" s="5" t="s">
        <v>376</v>
      </c>
      <c r="G77" s="4" t="s">
        <v>16</v>
      </c>
      <c r="H77" s="4" t="s">
        <v>94</v>
      </c>
      <c r="I77" s="4" t="s">
        <v>16</v>
      </c>
      <c r="K77" s="5" t="s">
        <v>292</v>
      </c>
      <c r="L77" s="4" t="str">
        <f>HYPERLINK("https://docs.wto.org/imrd/directdoc.asp?DDFDocuments/t/G/TBTN22/CHN1667.DOCX", "https://docs.wto.org/imrd/directdoc.asp?DDFDocuments/t/G/TBTN22/CHN1667.DOCX")</f>
        <v>https://docs.wto.org/imrd/directdoc.asp?DDFDocuments/t/G/TBTN22/CHN1667.DOCX</v>
      </c>
      <c r="M77" s="4" t="str">
        <f>HYPERLINK("https://docs.wto.org/imrd/directdoc.asp?DDFDocuments/u/G/TBTN22/CHN1667.DOCX", "https://docs.wto.org/imrd/directdoc.asp?DDFDocuments/u/G/TBTN22/CHN1667.DOCX")</f>
        <v>https://docs.wto.org/imrd/directdoc.asp?DDFDocuments/u/G/TBTN22/CHN1667.DOCX</v>
      </c>
      <c r="N77" t="str">
        <f>HYPERLINK("https://docs.wto.org/imrd/directdoc.asp?DDFDocuments/v/G/TBTN22/CHN1667.DOCX", "https://docs.wto.org/imrd/directdoc.asp?DDFDocuments/v/G/TBTN22/CHN1667.DOCX")</f>
        <v>https://docs.wto.org/imrd/directdoc.asp?DDFDocuments/v/G/TBTN22/CHN1667.DOCX</v>
      </c>
    </row>
    <row r="78" spans="1:14" ht="90">
      <c r="A78" s="7" t="s">
        <v>782</v>
      </c>
      <c r="B78" s="5" t="str">
        <f>HYPERLINK("https://epingalert.org/en/Search?viewData= G/TBT/N/COL/255"," G/TBT/N/COL/255")</f>
        <v xml:space="preserve"> G/TBT/N/COL/255</v>
      </c>
      <c r="C78" s="4" t="s">
        <v>101</v>
      </c>
      <c r="D78" s="5" t="s">
        <v>568</v>
      </c>
      <c r="E78" s="6">
        <v>44718</v>
      </c>
      <c r="F78" s="5" t="s">
        <v>569</v>
      </c>
      <c r="G78" s="4" t="s">
        <v>16</v>
      </c>
      <c r="H78" s="4" t="s">
        <v>94</v>
      </c>
      <c r="I78" s="4" t="s">
        <v>16</v>
      </c>
      <c r="K78" s="5" t="s">
        <v>297</v>
      </c>
      <c r="L78" s="4" t="str">
        <f>HYPERLINK("https://docs.wto.org/imrd/directdoc.asp?DDFDocuments/t/G/TBTN22/CHN1668.DOCX", "https://docs.wto.org/imrd/directdoc.asp?DDFDocuments/t/G/TBTN22/CHN1668.DOCX")</f>
        <v>https://docs.wto.org/imrd/directdoc.asp?DDFDocuments/t/G/TBTN22/CHN1668.DOCX</v>
      </c>
      <c r="M78" s="4" t="str">
        <f>HYPERLINK("https://docs.wto.org/imrd/directdoc.asp?DDFDocuments/u/G/TBTN22/CHN1668.DOCX", "https://docs.wto.org/imrd/directdoc.asp?DDFDocuments/u/G/TBTN22/CHN1668.DOCX")</f>
        <v>https://docs.wto.org/imrd/directdoc.asp?DDFDocuments/u/G/TBTN22/CHN1668.DOCX</v>
      </c>
      <c r="N78" t="str">
        <f>HYPERLINK("https://docs.wto.org/imrd/directdoc.asp?DDFDocuments/v/G/TBTN22/CHN1668.DOCX", "https://docs.wto.org/imrd/directdoc.asp?DDFDocuments/v/G/TBTN22/CHN1668.DOCX")</f>
        <v>https://docs.wto.org/imrd/directdoc.asp?DDFDocuments/v/G/TBTN22/CHN1668.DOCX</v>
      </c>
    </row>
    <row r="79" spans="1:14" ht="105">
      <c r="A79" s="7" t="s">
        <v>789</v>
      </c>
      <c r="B79" s="5" t="str">
        <f>HYPERLINK("https://epingalert.org/en/Search?viewData= G/TBT/N/KEN/1240"," G/TBT/N/KEN/1240")</f>
        <v xml:space="preserve"> G/TBT/N/KEN/1240</v>
      </c>
      <c r="C79" s="4" t="s">
        <v>559</v>
      </c>
      <c r="D79" s="5" t="s">
        <v>592</v>
      </c>
      <c r="E79" s="6">
        <v>44716</v>
      </c>
      <c r="F79" s="5" t="s">
        <v>593</v>
      </c>
      <c r="G79" s="4" t="s">
        <v>594</v>
      </c>
      <c r="H79" s="4" t="s">
        <v>141</v>
      </c>
      <c r="I79" s="4" t="s">
        <v>16</v>
      </c>
      <c r="K79" s="5" t="s">
        <v>301</v>
      </c>
      <c r="L79" s="4" t="str">
        <f>HYPERLINK("https://docs.wto.org/imrd/directdoc.asp?DDFDocuments/t/G/TBTN22/CHN1671.DOCX", "https://docs.wto.org/imrd/directdoc.asp?DDFDocuments/t/G/TBTN22/CHN1671.DOCX")</f>
        <v>https://docs.wto.org/imrd/directdoc.asp?DDFDocuments/t/G/TBTN22/CHN1671.DOCX</v>
      </c>
      <c r="M79" s="4"/>
      <c r="N79" t="str">
        <f>HYPERLINK("https://docs.wto.org/imrd/directdoc.asp?DDFDocuments/v/G/TBTN22/CHN1671.DOCX", "https://docs.wto.org/imrd/directdoc.asp?DDFDocuments/v/G/TBTN22/CHN1671.DOCX")</f>
        <v>https://docs.wto.org/imrd/directdoc.asp?DDFDocuments/v/G/TBTN22/CHN1671.DOCX</v>
      </c>
    </row>
    <row r="80" spans="1:14" ht="60">
      <c r="A80" s="7" t="s">
        <v>740</v>
      </c>
      <c r="B80" s="5" t="str">
        <f>HYPERLINK("https://epingalert.org/en/Search?viewData= G/TBT/N/CHN/1672"," G/TBT/N/CHN/1672")</f>
        <v xml:space="preserve"> G/TBT/N/CHN/1672</v>
      </c>
      <c r="C80" s="4" t="s">
        <v>80</v>
      </c>
      <c r="D80" s="5" t="s">
        <v>315</v>
      </c>
      <c r="E80" s="6">
        <v>44725</v>
      </c>
      <c r="F80" s="5" t="s">
        <v>316</v>
      </c>
      <c r="G80" s="4" t="s">
        <v>317</v>
      </c>
      <c r="H80" s="4" t="s">
        <v>94</v>
      </c>
      <c r="I80" s="4" t="s">
        <v>16</v>
      </c>
      <c r="K80" s="5" t="s">
        <v>304</v>
      </c>
      <c r="L80" s="4" t="str">
        <f>HYPERLINK("https://docs.wto.org/imrd/directdoc.asp?DDFDocuments/t/G/TBTN22/JPN734.DOCX", "https://docs.wto.org/imrd/directdoc.asp?DDFDocuments/t/G/TBTN22/JPN734.DOCX")</f>
        <v>https://docs.wto.org/imrd/directdoc.asp?DDFDocuments/t/G/TBTN22/JPN734.DOCX</v>
      </c>
      <c r="M80" s="4"/>
      <c r="N80" t="str">
        <f>HYPERLINK("https://docs.wto.org/imrd/directdoc.asp?DDFDocuments/v/G/TBTN22/JPN734.DOCX", "https://docs.wto.org/imrd/directdoc.asp?DDFDocuments/v/G/TBTN22/JPN734.DOCX")</f>
        <v>https://docs.wto.org/imrd/directdoc.asp?DDFDocuments/v/G/TBTN22/JPN734.DOCX</v>
      </c>
    </row>
    <row r="81" spans="1:14" ht="60">
      <c r="A81" s="7" t="s">
        <v>762</v>
      </c>
      <c r="B81" s="5" t="str">
        <f>HYPERLINK("https://epingalert.org/en/Search?viewData= G/TBT/N/BRA/1337"," G/TBT/N/BRA/1337")</f>
        <v xml:space="preserve"> G/TBT/N/BRA/1337</v>
      </c>
      <c r="C81" s="4" t="s">
        <v>238</v>
      </c>
      <c r="D81" s="5" t="s">
        <v>447</v>
      </c>
      <c r="E81" s="6" t="s">
        <v>16</v>
      </c>
      <c r="F81" s="5" t="s">
        <v>448</v>
      </c>
      <c r="G81" s="4" t="s">
        <v>16</v>
      </c>
      <c r="H81" s="4" t="s">
        <v>94</v>
      </c>
      <c r="I81" s="4" t="s">
        <v>16</v>
      </c>
      <c r="K81" s="5" t="s">
        <v>309</v>
      </c>
      <c r="L81" s="4" t="str">
        <f>HYPERLINK("https://docs.wto.org/imrd/directdoc.asp?DDFDocuments/t/G/TBTN22/CHN1670.DOCX", "https://docs.wto.org/imrd/directdoc.asp?DDFDocuments/t/G/TBTN22/CHN1670.DOCX")</f>
        <v>https://docs.wto.org/imrd/directdoc.asp?DDFDocuments/t/G/TBTN22/CHN1670.DOCX</v>
      </c>
      <c r="M81" s="4" t="str">
        <f>HYPERLINK("https://docs.wto.org/imrd/directdoc.asp?DDFDocuments/u/G/TBTN22/CHN1670.DOCX", "https://docs.wto.org/imrd/directdoc.asp?DDFDocuments/u/G/TBTN22/CHN1670.DOCX")</f>
        <v>https://docs.wto.org/imrd/directdoc.asp?DDFDocuments/u/G/TBTN22/CHN1670.DOCX</v>
      </c>
      <c r="N81" t="str">
        <f>HYPERLINK("https://docs.wto.org/imrd/directdoc.asp?DDFDocuments/v/G/TBTN22/CHN1670.DOCX", "https://docs.wto.org/imrd/directdoc.asp?DDFDocuments/v/G/TBTN22/CHN1670.DOCX")</f>
        <v>https://docs.wto.org/imrd/directdoc.asp?DDFDocuments/v/G/TBTN22/CHN1670.DOCX</v>
      </c>
    </row>
    <row r="82" spans="1:14" ht="105">
      <c r="A82" s="5" t="s">
        <v>701</v>
      </c>
      <c r="B82" s="5" t="str">
        <f>HYPERLINK("https://epingalert.org/en/Search?viewData= G/TBT/N/TZA/743"," G/TBT/N/TZA/743")</f>
        <v xml:space="preserve"> G/TBT/N/TZA/743</v>
      </c>
      <c r="C82" s="4" t="s">
        <v>111</v>
      </c>
      <c r="D82" s="5" t="s">
        <v>134</v>
      </c>
      <c r="E82" s="6">
        <v>44736</v>
      </c>
      <c r="F82" s="5" t="s">
        <v>135</v>
      </c>
      <c r="G82" s="4" t="s">
        <v>136</v>
      </c>
      <c r="H82" s="4" t="s">
        <v>115</v>
      </c>
      <c r="I82" s="4" t="s">
        <v>16</v>
      </c>
      <c r="K82" s="5" t="s">
        <v>314</v>
      </c>
      <c r="L82" s="4" t="str">
        <f>HYPERLINK("https://docs.wto.org/imrd/directdoc.asp?DDFDocuments/t/G/TBTN22/CHN1669.DOCX", "https://docs.wto.org/imrd/directdoc.asp?DDFDocuments/t/G/TBTN22/CHN1669.DOCX")</f>
        <v>https://docs.wto.org/imrd/directdoc.asp?DDFDocuments/t/G/TBTN22/CHN1669.DOCX</v>
      </c>
      <c r="M82" s="4" t="str">
        <f>HYPERLINK("https://docs.wto.org/imrd/directdoc.asp?DDFDocuments/u/G/TBTN22/CHN1669.DOCX", "https://docs.wto.org/imrd/directdoc.asp?DDFDocuments/u/G/TBTN22/CHN1669.DOCX")</f>
        <v>https://docs.wto.org/imrd/directdoc.asp?DDFDocuments/u/G/TBTN22/CHN1669.DOCX</v>
      </c>
      <c r="N82" t="str">
        <f>HYPERLINK("https://docs.wto.org/imrd/directdoc.asp?DDFDocuments/v/G/TBTN22/CHN1669.DOCX", "https://docs.wto.org/imrd/directdoc.asp?DDFDocuments/v/G/TBTN22/CHN1669.DOCX")</f>
        <v>https://docs.wto.org/imrd/directdoc.asp?DDFDocuments/v/G/TBTN22/CHN1669.DOCX</v>
      </c>
    </row>
    <row r="83" spans="1:14" ht="90">
      <c r="A83" s="7" t="s">
        <v>691</v>
      </c>
      <c r="B83" s="5" t="str">
        <f>HYPERLINK("https://epingalert.org/en/Search?viewData= G/TBT/N/KOR/1069"," G/TBT/N/KOR/1069")</f>
        <v xml:space="preserve"> G/TBT/N/KOR/1069</v>
      </c>
      <c r="C83" s="4" t="s">
        <v>63</v>
      </c>
      <c r="D83" s="5" t="s">
        <v>64</v>
      </c>
      <c r="E83" s="6">
        <v>44719</v>
      </c>
      <c r="F83" s="5" t="s">
        <v>65</v>
      </c>
      <c r="G83" s="4" t="s">
        <v>16</v>
      </c>
      <c r="H83" s="4" t="s">
        <v>66</v>
      </c>
      <c r="I83" s="4" t="s">
        <v>16</v>
      </c>
      <c r="K83" s="5" t="s">
        <v>318</v>
      </c>
      <c r="L83" s="4" t="str">
        <f>HYPERLINK("https://docs.wto.org/imrd/directdoc.asp?DDFDocuments/t/G/TBTN22/CHN1672.DOCX", "https://docs.wto.org/imrd/directdoc.asp?DDFDocuments/t/G/TBTN22/CHN1672.DOCX")</f>
        <v>https://docs.wto.org/imrd/directdoc.asp?DDFDocuments/t/G/TBTN22/CHN1672.DOCX</v>
      </c>
      <c r="M83" s="4"/>
      <c r="N83" t="str">
        <f>HYPERLINK("https://docs.wto.org/imrd/directdoc.asp?DDFDocuments/v/G/TBTN22/CHN1672.DOCX", "https://docs.wto.org/imrd/directdoc.asp?DDFDocuments/v/G/TBTN22/CHN1672.DOCX")</f>
        <v>https://docs.wto.org/imrd/directdoc.asp?DDFDocuments/v/G/TBTN22/CHN1672.DOCX</v>
      </c>
    </row>
    <row r="84" spans="1:14" ht="135">
      <c r="A84" s="7" t="s">
        <v>720</v>
      </c>
      <c r="B84" s="5" t="str">
        <f>HYPERLINK("https://epingalert.org/en/Search?viewData= G/TBT/N/CHE/268"," G/TBT/N/CHE/268")</f>
        <v xml:space="preserve"> G/TBT/N/CHE/268</v>
      </c>
      <c r="C84" s="4" t="s">
        <v>219</v>
      </c>
      <c r="D84" s="5" t="s">
        <v>220</v>
      </c>
      <c r="E84" s="6">
        <v>44733</v>
      </c>
      <c r="F84" s="5" t="s">
        <v>221</v>
      </c>
      <c r="G84" s="4" t="s">
        <v>16</v>
      </c>
      <c r="H84" s="4" t="s">
        <v>222</v>
      </c>
      <c r="I84" s="4" t="s">
        <v>16</v>
      </c>
      <c r="K84" s="5" t="s">
        <v>323</v>
      </c>
      <c r="L84" s="4" t="str">
        <f>HYPERLINK("https://docs.wto.org/imrd/directdoc.asp?DDFDocuments/t/G/TBTN22/GBR47.DOCX", "https://docs.wto.org/imrd/directdoc.asp?DDFDocuments/t/G/TBTN22/GBR47.DOCX")</f>
        <v>https://docs.wto.org/imrd/directdoc.asp?DDFDocuments/t/G/TBTN22/GBR47.DOCX</v>
      </c>
      <c r="M84" s="4" t="str">
        <f>HYPERLINK("https://docs.wto.org/imrd/directdoc.asp?DDFDocuments/u/G/TBTN22/GBR47.DOCX", "https://docs.wto.org/imrd/directdoc.asp?DDFDocuments/u/G/TBTN22/GBR47.DOCX")</f>
        <v>https://docs.wto.org/imrd/directdoc.asp?DDFDocuments/u/G/TBTN22/GBR47.DOCX</v>
      </c>
      <c r="N84" t="str">
        <f>HYPERLINK("https://docs.wto.org/imrd/directdoc.asp?DDFDocuments/v/G/TBTN22/GBR47.DOCX", "https://docs.wto.org/imrd/directdoc.asp?DDFDocuments/v/G/TBTN22/GBR47.DOCX")</f>
        <v>https://docs.wto.org/imrd/directdoc.asp?DDFDocuments/v/G/TBTN22/GBR47.DOCX</v>
      </c>
    </row>
    <row r="85" spans="1:14" ht="60">
      <c r="A85" s="7" t="s">
        <v>801</v>
      </c>
      <c r="B85" s="5" t="str">
        <f>HYPERLINK("https://epingalert.org/en/Search?viewData= G/TBT/N/UGA/1572"," G/TBT/N/UGA/1572")</f>
        <v xml:space="preserve"> G/TBT/N/UGA/1572</v>
      </c>
      <c r="C85" s="4" t="s">
        <v>283</v>
      </c>
      <c r="D85" s="5" t="s">
        <v>672</v>
      </c>
      <c r="E85" s="6">
        <v>44712</v>
      </c>
      <c r="F85" s="5" t="s">
        <v>673</v>
      </c>
      <c r="G85" s="4" t="s">
        <v>641</v>
      </c>
      <c r="H85" s="4" t="s">
        <v>646</v>
      </c>
      <c r="I85" s="4" t="s">
        <v>16</v>
      </c>
      <c r="K85" s="5" t="s">
        <v>328</v>
      </c>
      <c r="L85" s="4" t="str">
        <f>HYPERLINK("https://docs.wto.org/imrd/directdoc.asp?DDFDocuments/t/G/TBTN22/EU887.DOCX", "https://docs.wto.org/imrd/directdoc.asp?DDFDocuments/t/G/TBTN22/EU887.DOCX")</f>
        <v>https://docs.wto.org/imrd/directdoc.asp?DDFDocuments/t/G/TBTN22/EU887.DOCX</v>
      </c>
      <c r="M85" s="4" t="str">
        <f>HYPERLINK("https://docs.wto.org/imrd/directdoc.asp?DDFDocuments/u/G/TBTN22/EU887.DOCX", "https://docs.wto.org/imrd/directdoc.asp?DDFDocuments/u/G/TBTN22/EU887.DOCX")</f>
        <v>https://docs.wto.org/imrd/directdoc.asp?DDFDocuments/u/G/TBTN22/EU887.DOCX</v>
      </c>
      <c r="N85" t="str">
        <f>HYPERLINK("https://docs.wto.org/imrd/directdoc.asp?DDFDocuments/v/G/TBTN22/EU887.DOCX", "https://docs.wto.org/imrd/directdoc.asp?DDFDocuments/v/G/TBTN22/EU887.DOCX")</f>
        <v>https://docs.wto.org/imrd/directdoc.asp?DDFDocuments/v/G/TBTN22/EU887.DOCX</v>
      </c>
    </row>
    <row r="86" spans="1:14" ht="60">
      <c r="A86" s="7" t="s">
        <v>796</v>
      </c>
      <c r="B86" s="5" t="str">
        <f>HYPERLINK("https://epingalert.org/en/Search?viewData= G/TBT/N/UGA/1574"," G/TBT/N/UGA/1574")</f>
        <v xml:space="preserve"> G/TBT/N/UGA/1574</v>
      </c>
      <c r="C86" s="4" t="s">
        <v>283</v>
      </c>
      <c r="D86" s="5" t="s">
        <v>651</v>
      </c>
      <c r="E86" s="6">
        <v>44715</v>
      </c>
      <c r="F86" s="5" t="s">
        <v>652</v>
      </c>
      <c r="G86" s="4" t="s">
        <v>641</v>
      </c>
      <c r="H86" s="4" t="s">
        <v>646</v>
      </c>
      <c r="I86" s="4" t="s">
        <v>16</v>
      </c>
      <c r="K86" s="5" t="s">
        <v>332</v>
      </c>
      <c r="L86" s="4" t="str">
        <f>HYPERLINK("https://docs.wto.org/imrd/directdoc.asp?DDFDocuments/t/G/TBTN22/USA1849.DOCX", "https://docs.wto.org/imrd/directdoc.asp?DDFDocuments/t/G/TBTN22/USA1849.DOCX")</f>
        <v>https://docs.wto.org/imrd/directdoc.asp?DDFDocuments/t/G/TBTN22/USA1849.DOCX</v>
      </c>
      <c r="M86" s="4" t="str">
        <f>HYPERLINK("https://docs.wto.org/imrd/directdoc.asp?DDFDocuments/u/G/TBTN22/USA1849.DOCX", "https://docs.wto.org/imrd/directdoc.asp?DDFDocuments/u/G/TBTN22/USA1849.DOCX")</f>
        <v>https://docs.wto.org/imrd/directdoc.asp?DDFDocuments/u/G/TBTN22/USA1849.DOCX</v>
      </c>
      <c r="N86" t="str">
        <f>HYPERLINK("https://docs.wto.org/imrd/directdoc.asp?DDFDocuments/v/G/TBTN22/USA1849.DOCX", "https://docs.wto.org/imrd/directdoc.asp?DDFDocuments/v/G/TBTN22/USA1849.DOCX")</f>
        <v>https://docs.wto.org/imrd/directdoc.asp?DDFDocuments/v/G/TBTN22/USA1849.DOCX</v>
      </c>
    </row>
    <row r="87" spans="1:14" ht="30">
      <c r="A87" s="5" t="s">
        <v>700</v>
      </c>
      <c r="B87" s="5" t="str">
        <f>HYPERLINK("https://epingalert.org/en/Search?viewData= G/TBT/N/CHN/1673"," G/TBT/N/CHN/1673")</f>
        <v xml:space="preserve"> G/TBT/N/CHN/1673</v>
      </c>
      <c r="C87" s="4" t="s">
        <v>80</v>
      </c>
      <c r="D87" s="5" t="s">
        <v>126</v>
      </c>
      <c r="E87" s="6">
        <v>44736</v>
      </c>
      <c r="F87" s="5" t="s">
        <v>127</v>
      </c>
      <c r="G87" s="4" t="s">
        <v>128</v>
      </c>
      <c r="H87" s="4" t="s">
        <v>129</v>
      </c>
      <c r="I87" s="4" t="s">
        <v>16</v>
      </c>
      <c r="K87" s="5" t="s">
        <v>336</v>
      </c>
      <c r="L87" s="4" t="str">
        <f>HYPERLINK("https://docs.wto.org/imrd/directdoc.asp?DDFDocuments/t/G/TBTN22/ARE525.DOCX", "https://docs.wto.org/imrd/directdoc.asp?DDFDocuments/t/G/TBTN22/ARE525.DOCX")</f>
        <v>https://docs.wto.org/imrd/directdoc.asp?DDFDocuments/t/G/TBTN22/ARE525.DOCX</v>
      </c>
      <c r="M87" s="4" t="str">
        <f>HYPERLINK("https://docs.wto.org/imrd/directdoc.asp?DDFDocuments/u/G/TBTN22/ARE525.DOCX", "https://docs.wto.org/imrd/directdoc.asp?DDFDocuments/u/G/TBTN22/ARE525.DOCX")</f>
        <v>https://docs.wto.org/imrd/directdoc.asp?DDFDocuments/u/G/TBTN22/ARE525.DOCX</v>
      </c>
      <c r="N87" t="str">
        <f>HYPERLINK("https://docs.wto.org/imrd/directdoc.asp?DDFDocuments/v/G/TBTN22/ARE525.DOCX", "https://docs.wto.org/imrd/directdoc.asp?DDFDocuments/v/G/TBTN22/ARE525.DOCX")</f>
        <v>https://docs.wto.org/imrd/directdoc.asp?DDFDocuments/v/G/TBTN22/ARE525.DOCX</v>
      </c>
    </row>
    <row r="88" spans="1:14" ht="30">
      <c r="A88" s="5" t="s">
        <v>700</v>
      </c>
      <c r="B88" s="5" t="str">
        <f>HYPERLINK("https://epingalert.org/en/Search?viewData= G/TBT/N/CHN/1674"," G/TBT/N/CHN/1674")</f>
        <v xml:space="preserve"> G/TBT/N/CHN/1674</v>
      </c>
      <c r="C88" s="4" t="s">
        <v>80</v>
      </c>
      <c r="D88" s="5" t="s">
        <v>131</v>
      </c>
      <c r="E88" s="6">
        <v>44736</v>
      </c>
      <c r="F88" s="5" t="s">
        <v>132</v>
      </c>
      <c r="G88" s="4" t="s">
        <v>128</v>
      </c>
      <c r="H88" s="4" t="s">
        <v>94</v>
      </c>
      <c r="I88" s="4" t="s">
        <v>16</v>
      </c>
      <c r="K88" s="5" t="s">
        <v>336</v>
      </c>
      <c r="L88" s="4" t="str">
        <f>HYPERLINK("https://docs.wto.org/imrd/directdoc.asp?DDFDocuments/t/G/TBTN22/ARE525.DOCX", "https://docs.wto.org/imrd/directdoc.asp?DDFDocuments/t/G/TBTN22/ARE525.DOCX")</f>
        <v>https://docs.wto.org/imrd/directdoc.asp?DDFDocuments/t/G/TBTN22/ARE525.DOCX</v>
      </c>
      <c r="M88" s="4" t="str">
        <f>HYPERLINK("https://docs.wto.org/imrd/directdoc.asp?DDFDocuments/u/G/TBTN22/ARE525.DOCX", "https://docs.wto.org/imrd/directdoc.asp?DDFDocuments/u/G/TBTN22/ARE525.DOCX")</f>
        <v>https://docs.wto.org/imrd/directdoc.asp?DDFDocuments/u/G/TBTN22/ARE525.DOCX</v>
      </c>
      <c r="N88" t="str">
        <f>HYPERLINK("https://docs.wto.org/imrd/directdoc.asp?DDFDocuments/v/G/TBTN22/ARE525.DOCX", "https://docs.wto.org/imrd/directdoc.asp?DDFDocuments/v/G/TBTN22/ARE525.DOCX")</f>
        <v>https://docs.wto.org/imrd/directdoc.asp?DDFDocuments/v/G/TBTN22/ARE525.DOCX</v>
      </c>
    </row>
    <row r="89" spans="1:14" ht="30">
      <c r="A89" s="7" t="s">
        <v>700</v>
      </c>
      <c r="B89" s="5" t="str">
        <f>HYPERLINK("https://epingalert.org/en/Search?viewData= G/TBT/N/BRA/1344"," G/TBT/N/BRA/1344")</f>
        <v xml:space="preserve"> G/TBT/N/BRA/1344</v>
      </c>
      <c r="C89" s="4" t="s">
        <v>238</v>
      </c>
      <c r="D89" s="5" t="s">
        <v>499</v>
      </c>
      <c r="E89" s="6" t="s">
        <v>16</v>
      </c>
      <c r="F89" s="5" t="s">
        <v>500</v>
      </c>
      <c r="G89" s="4" t="s">
        <v>16</v>
      </c>
      <c r="H89" s="4" t="s">
        <v>94</v>
      </c>
      <c r="I89" s="4" t="s">
        <v>16</v>
      </c>
      <c r="K89" s="5" t="s">
        <v>336</v>
      </c>
      <c r="L89" s="4" t="str">
        <f>HYPERLINK("https://docs.wto.org/imrd/directdoc.asp?DDFDocuments/t/G/TBTN22/ARE525.DOCX", "https://docs.wto.org/imrd/directdoc.asp?DDFDocuments/t/G/TBTN22/ARE525.DOCX")</f>
        <v>https://docs.wto.org/imrd/directdoc.asp?DDFDocuments/t/G/TBTN22/ARE525.DOCX</v>
      </c>
      <c r="M89" s="4" t="str">
        <f>HYPERLINK("https://docs.wto.org/imrd/directdoc.asp?DDFDocuments/u/G/TBTN22/ARE525.DOCX", "https://docs.wto.org/imrd/directdoc.asp?DDFDocuments/u/G/TBTN22/ARE525.DOCX")</f>
        <v>https://docs.wto.org/imrd/directdoc.asp?DDFDocuments/u/G/TBTN22/ARE525.DOCX</v>
      </c>
      <c r="N89" t="str">
        <f>HYPERLINK("https://docs.wto.org/imrd/directdoc.asp?DDFDocuments/v/G/TBTN22/ARE525.DOCX", "https://docs.wto.org/imrd/directdoc.asp?DDFDocuments/v/G/TBTN22/ARE525.DOCX")</f>
        <v>https://docs.wto.org/imrd/directdoc.asp?DDFDocuments/v/G/TBTN22/ARE525.DOCX</v>
      </c>
    </row>
    <row r="90" spans="1:14" ht="180">
      <c r="A90" s="7" t="s">
        <v>760</v>
      </c>
      <c r="B90" s="5" t="str">
        <f>HYPERLINK("https://epingalert.org/en/Search?viewData= G/TBT/N/EU/886"," G/TBT/N/EU/886")</f>
        <v xml:space="preserve"> G/TBT/N/EU/886</v>
      </c>
      <c r="C90" s="4" t="s">
        <v>324</v>
      </c>
      <c r="D90" s="5" t="s">
        <v>437</v>
      </c>
      <c r="E90" s="6">
        <v>44723</v>
      </c>
      <c r="F90" s="5" t="s">
        <v>438</v>
      </c>
      <c r="G90" s="4" t="s">
        <v>16</v>
      </c>
      <c r="H90" s="4" t="s">
        <v>94</v>
      </c>
      <c r="I90" s="4" t="s">
        <v>16</v>
      </c>
      <c r="K90" s="5" t="s">
        <v>341</v>
      </c>
      <c r="L90" s="4" t="str">
        <f>HYPERLINK("https://docs.wto.org/imrd/directdoc.asp?DDFDocuments/t/G/TBTN22/AUS141.DOCX", "https://docs.wto.org/imrd/directdoc.asp?DDFDocuments/t/G/TBTN22/AUS141.DOCX")</f>
        <v>https://docs.wto.org/imrd/directdoc.asp?DDFDocuments/t/G/TBTN22/AUS141.DOCX</v>
      </c>
      <c r="M90" s="4" t="str">
        <f>HYPERLINK("https://docs.wto.org/imrd/directdoc.asp?DDFDocuments/u/G/TBTN22/AUS141.DOCX", "https://docs.wto.org/imrd/directdoc.asp?DDFDocuments/u/G/TBTN22/AUS141.DOCX")</f>
        <v>https://docs.wto.org/imrd/directdoc.asp?DDFDocuments/u/G/TBTN22/AUS141.DOCX</v>
      </c>
      <c r="N90" t="str">
        <f>HYPERLINK("https://docs.wto.org/imrd/directdoc.asp?DDFDocuments/v/G/TBTN22/AUS141.DOCX", "https://docs.wto.org/imrd/directdoc.asp?DDFDocuments/v/G/TBTN22/AUS141.DOCX")</f>
        <v>https://docs.wto.org/imrd/directdoc.asp?DDFDocuments/v/G/TBTN22/AUS141.DOCX</v>
      </c>
    </row>
    <row r="91" spans="1:14" ht="75">
      <c r="A91" s="7" t="s">
        <v>778</v>
      </c>
      <c r="B91" s="5" t="str">
        <f>HYPERLINK("https://epingalert.org/en/Search?viewData= G/TBT/N/PER/140"," G/TBT/N/PER/140")</f>
        <v xml:space="preserve"> G/TBT/N/PER/140</v>
      </c>
      <c r="C91" s="4" t="s">
        <v>443</v>
      </c>
      <c r="D91" s="5" t="s">
        <v>531</v>
      </c>
      <c r="E91" s="6">
        <v>44719</v>
      </c>
      <c r="F91" s="5" t="s">
        <v>532</v>
      </c>
      <c r="G91" s="4" t="s">
        <v>16</v>
      </c>
      <c r="H91" s="4" t="s">
        <v>38</v>
      </c>
      <c r="I91" s="4" t="s">
        <v>16</v>
      </c>
      <c r="K91" s="5" t="s">
        <v>336</v>
      </c>
      <c r="L91" s="4" t="str">
        <f>HYPERLINK("https://docs.wto.org/imrd/directdoc.asp?DDFDocuments/t/G/TBTN22/ARE525.DOCX", "https://docs.wto.org/imrd/directdoc.asp?DDFDocuments/t/G/TBTN22/ARE525.DOCX")</f>
        <v>https://docs.wto.org/imrd/directdoc.asp?DDFDocuments/t/G/TBTN22/ARE525.DOCX</v>
      </c>
      <c r="M91" s="4" t="str">
        <f>HYPERLINK("https://docs.wto.org/imrd/directdoc.asp?DDFDocuments/u/G/TBTN22/ARE525.DOCX", "https://docs.wto.org/imrd/directdoc.asp?DDFDocuments/u/G/TBTN22/ARE525.DOCX")</f>
        <v>https://docs.wto.org/imrd/directdoc.asp?DDFDocuments/u/G/TBTN22/ARE525.DOCX</v>
      </c>
      <c r="N91" t="str">
        <f>HYPERLINK("https://docs.wto.org/imrd/directdoc.asp?DDFDocuments/v/G/TBTN22/ARE525.DOCX", "https://docs.wto.org/imrd/directdoc.asp?DDFDocuments/v/G/TBTN22/ARE525.DOCX")</f>
        <v>https://docs.wto.org/imrd/directdoc.asp?DDFDocuments/v/G/TBTN22/ARE525.DOCX</v>
      </c>
    </row>
    <row r="92" spans="1:14" ht="135">
      <c r="A92" s="7" t="s">
        <v>741</v>
      </c>
      <c r="B92" s="5" t="str">
        <f>HYPERLINK("https://epingalert.org/en/Search?viewData= G/TBT/N/GBR/47"," G/TBT/N/GBR/47")</f>
        <v xml:space="preserve"> G/TBT/N/GBR/47</v>
      </c>
      <c r="C92" s="4" t="s">
        <v>319</v>
      </c>
      <c r="D92" s="5" t="s">
        <v>320</v>
      </c>
      <c r="E92" s="6">
        <v>44726</v>
      </c>
      <c r="F92" s="5" t="s">
        <v>321</v>
      </c>
      <c r="G92" s="4" t="s">
        <v>322</v>
      </c>
      <c r="H92" s="4" t="s">
        <v>94</v>
      </c>
      <c r="I92" s="4" t="s">
        <v>16</v>
      </c>
      <c r="K92" s="5" t="s">
        <v>336</v>
      </c>
      <c r="L92" s="4" t="str">
        <f>HYPERLINK("https://docs.wto.org/imrd/directdoc.asp?DDFDocuments/t/G/TBTN22/ARE525.DOCX", "https://docs.wto.org/imrd/directdoc.asp?DDFDocuments/t/G/TBTN22/ARE525.DOCX")</f>
        <v>https://docs.wto.org/imrd/directdoc.asp?DDFDocuments/t/G/TBTN22/ARE525.DOCX</v>
      </c>
      <c r="M92" s="4" t="str">
        <f>HYPERLINK("https://docs.wto.org/imrd/directdoc.asp?DDFDocuments/u/G/TBTN22/ARE525.DOCX", "https://docs.wto.org/imrd/directdoc.asp?DDFDocuments/u/G/TBTN22/ARE525.DOCX")</f>
        <v>https://docs.wto.org/imrd/directdoc.asp?DDFDocuments/u/G/TBTN22/ARE525.DOCX</v>
      </c>
      <c r="N92" t="str">
        <f>HYPERLINK("https://docs.wto.org/imrd/directdoc.asp?DDFDocuments/v/G/TBTN22/ARE525.DOCX", "https://docs.wto.org/imrd/directdoc.asp?DDFDocuments/v/G/TBTN22/ARE525.DOCX")</f>
        <v>https://docs.wto.org/imrd/directdoc.asp?DDFDocuments/v/G/TBTN22/ARE525.DOCX</v>
      </c>
    </row>
    <row r="93" spans="1:14" ht="60">
      <c r="A93" s="7" t="s">
        <v>767</v>
      </c>
      <c r="B93" s="5" t="str">
        <f>HYPERLINK("https://epingalert.org/en/Search?viewData= G/TBT/N/BRA/1339"," G/TBT/N/BRA/1339")</f>
        <v xml:space="preserve"> G/TBT/N/BRA/1339</v>
      </c>
      <c r="C93" s="4" t="s">
        <v>238</v>
      </c>
      <c r="D93" s="5" t="s">
        <v>465</v>
      </c>
      <c r="E93" s="6" t="s">
        <v>16</v>
      </c>
      <c r="F93" s="5" t="s">
        <v>466</v>
      </c>
      <c r="G93" s="4" t="s">
        <v>16</v>
      </c>
      <c r="H93" s="4" t="s">
        <v>94</v>
      </c>
      <c r="I93" s="4" t="s">
        <v>16</v>
      </c>
      <c r="K93" s="5" t="s">
        <v>345</v>
      </c>
      <c r="L93" s="4" t="str">
        <f>HYPERLINK("https://docs.wto.org/imrd/directdoc.asp?DDFDocuments/t/G/TBTN21/USA1690A2.DOCX", "https://docs.wto.org/imrd/directdoc.asp?DDFDocuments/t/G/TBTN21/USA1690A2.DOCX")</f>
        <v>https://docs.wto.org/imrd/directdoc.asp?DDFDocuments/t/G/TBTN21/USA1690A2.DOCX</v>
      </c>
      <c r="M93" s="4" t="str">
        <f>HYPERLINK("https://docs.wto.org/imrd/directdoc.asp?DDFDocuments/u/G/TBTN21/USA1690A2.DOCX", "https://docs.wto.org/imrd/directdoc.asp?DDFDocuments/u/G/TBTN21/USA1690A2.DOCX")</f>
        <v>https://docs.wto.org/imrd/directdoc.asp?DDFDocuments/u/G/TBTN21/USA1690A2.DOCX</v>
      </c>
      <c r="N93" t="str">
        <f>HYPERLINK("https://docs.wto.org/imrd/directdoc.asp?DDFDocuments/v/G/TBTN21/USA1690A2.DOCX", "https://docs.wto.org/imrd/directdoc.asp?DDFDocuments/v/G/TBTN21/USA1690A2.DOCX")</f>
        <v>https://docs.wto.org/imrd/directdoc.asp?DDFDocuments/v/G/TBTN21/USA1690A2.DOCX</v>
      </c>
    </row>
    <row r="94" spans="1:14" ht="105">
      <c r="A94" s="5" t="s">
        <v>692</v>
      </c>
      <c r="B94" s="5" t="str">
        <f>HYPERLINK("https://epingalert.org/en/Search?viewData= G/TBT/N/USA/1855"," G/TBT/N/USA/1855")</f>
        <v xml:space="preserve"> G/TBT/N/USA/1855</v>
      </c>
      <c r="C94" s="4" t="s">
        <v>39</v>
      </c>
      <c r="D94" s="5" t="s">
        <v>75</v>
      </c>
      <c r="E94" s="6">
        <v>44739</v>
      </c>
      <c r="F94" s="5" t="s">
        <v>76</v>
      </c>
      <c r="G94" s="4" t="s">
        <v>77</v>
      </c>
      <c r="H94" s="4" t="s">
        <v>78</v>
      </c>
      <c r="I94" s="4" t="s">
        <v>16</v>
      </c>
      <c r="K94" s="5" t="s">
        <v>336</v>
      </c>
      <c r="L94" s="4" t="str">
        <f>HYPERLINK("https://docs.wto.org/imrd/directdoc.asp?DDFDocuments/t/G/TBTN22/ARE525.DOCX", "https://docs.wto.org/imrd/directdoc.asp?DDFDocuments/t/G/TBTN22/ARE525.DOCX")</f>
        <v>https://docs.wto.org/imrd/directdoc.asp?DDFDocuments/t/G/TBTN22/ARE525.DOCX</v>
      </c>
      <c r="M94" s="4" t="str">
        <f>HYPERLINK("https://docs.wto.org/imrd/directdoc.asp?DDFDocuments/u/G/TBTN22/ARE525.DOCX", "https://docs.wto.org/imrd/directdoc.asp?DDFDocuments/u/G/TBTN22/ARE525.DOCX")</f>
        <v>https://docs.wto.org/imrd/directdoc.asp?DDFDocuments/u/G/TBTN22/ARE525.DOCX</v>
      </c>
      <c r="N94" t="str">
        <f>HYPERLINK("https://docs.wto.org/imrd/directdoc.asp?DDFDocuments/v/G/TBTN22/ARE525.DOCX", "https://docs.wto.org/imrd/directdoc.asp?DDFDocuments/v/G/TBTN22/ARE525.DOCX")</f>
        <v>https://docs.wto.org/imrd/directdoc.asp?DDFDocuments/v/G/TBTN22/ARE525.DOCX</v>
      </c>
    </row>
    <row r="95" spans="1:14" ht="150">
      <c r="A95" s="7" t="s">
        <v>749</v>
      </c>
      <c r="B95" s="5" t="str">
        <f>HYPERLINK("https://epingalert.org/en/Search?viewData= G/TBT/N/USA/1848"," G/TBT/N/USA/1848")</f>
        <v xml:space="preserve"> G/TBT/N/USA/1848</v>
      </c>
      <c r="C95" s="4" t="s">
        <v>39</v>
      </c>
      <c r="D95" s="5" t="s">
        <v>360</v>
      </c>
      <c r="E95" s="6">
        <v>44690</v>
      </c>
      <c r="F95" s="5" t="s">
        <v>361</v>
      </c>
      <c r="G95" s="4" t="s">
        <v>362</v>
      </c>
      <c r="H95" s="4" t="s">
        <v>363</v>
      </c>
      <c r="I95" s="4" t="s">
        <v>16</v>
      </c>
      <c r="K95" s="5" t="s">
        <v>336</v>
      </c>
      <c r="L95" s="4" t="str">
        <f>HYPERLINK("https://docs.wto.org/imrd/directdoc.asp?DDFDocuments/t/G/TBTN22/ARE525.DOCX", "https://docs.wto.org/imrd/directdoc.asp?DDFDocuments/t/G/TBTN22/ARE525.DOCX")</f>
        <v>https://docs.wto.org/imrd/directdoc.asp?DDFDocuments/t/G/TBTN22/ARE525.DOCX</v>
      </c>
      <c r="M95" s="4" t="str">
        <f>HYPERLINK("https://docs.wto.org/imrd/directdoc.asp?DDFDocuments/u/G/TBTN22/ARE525.DOCX", "https://docs.wto.org/imrd/directdoc.asp?DDFDocuments/u/G/TBTN22/ARE525.DOCX")</f>
        <v>https://docs.wto.org/imrd/directdoc.asp?DDFDocuments/u/G/TBTN22/ARE525.DOCX</v>
      </c>
      <c r="N95" t="str">
        <f>HYPERLINK("https://docs.wto.org/imrd/directdoc.asp?DDFDocuments/v/G/TBTN22/ARE525.DOCX", "https://docs.wto.org/imrd/directdoc.asp?DDFDocuments/v/G/TBTN22/ARE525.DOCX")</f>
        <v>https://docs.wto.org/imrd/directdoc.asp?DDFDocuments/v/G/TBTN22/ARE525.DOCX</v>
      </c>
    </row>
    <row r="96" spans="1:14" ht="75">
      <c r="A96" s="7" t="s">
        <v>730</v>
      </c>
      <c r="B96" s="5" t="str">
        <f>HYPERLINK("https://epingalert.org/en/Search?viewData= G/TBT/N/KOR/1067"," G/TBT/N/KOR/1067")</f>
        <v xml:space="preserve"> G/TBT/N/KOR/1067</v>
      </c>
      <c r="C96" s="4" t="s">
        <v>63</v>
      </c>
      <c r="D96" s="5" t="s">
        <v>270</v>
      </c>
      <c r="E96" s="6">
        <v>44730</v>
      </c>
      <c r="F96" s="5" t="s">
        <v>271</v>
      </c>
      <c r="G96" s="4" t="s">
        <v>16</v>
      </c>
      <c r="H96" s="4" t="s">
        <v>272</v>
      </c>
      <c r="I96" s="4" t="s">
        <v>16</v>
      </c>
      <c r="K96" s="5" t="s">
        <v>350</v>
      </c>
      <c r="L96" s="4" t="str">
        <f>HYPERLINK("https://docs.wto.org/imrd/directdoc.asp?DDFDocuments/t/G/TBTN22/USA1850.DOCX", "https://docs.wto.org/imrd/directdoc.asp?DDFDocuments/t/G/TBTN22/USA1850.DOCX")</f>
        <v>https://docs.wto.org/imrd/directdoc.asp?DDFDocuments/t/G/TBTN22/USA1850.DOCX</v>
      </c>
      <c r="M96" s="4" t="str">
        <f>HYPERLINK("https://docs.wto.org/imrd/directdoc.asp?DDFDocuments/u/G/TBTN22/USA1850.DOCX", "https://docs.wto.org/imrd/directdoc.asp?DDFDocuments/u/G/TBTN22/USA1850.DOCX")</f>
        <v>https://docs.wto.org/imrd/directdoc.asp?DDFDocuments/u/G/TBTN22/USA1850.DOCX</v>
      </c>
      <c r="N96" t="str">
        <f>HYPERLINK("https://docs.wto.org/imrd/directdoc.asp?DDFDocuments/v/G/TBTN22/USA1850.DOCX", "https://docs.wto.org/imrd/directdoc.asp?DDFDocuments/v/G/TBTN22/USA1850.DOCX")</f>
        <v>https://docs.wto.org/imrd/directdoc.asp?DDFDocuments/v/G/TBTN22/USA1850.DOCX</v>
      </c>
    </row>
    <row r="97" spans="1:14" ht="30">
      <c r="A97" s="7" t="s">
        <v>730</v>
      </c>
      <c r="B97" s="5" t="str">
        <f>HYPERLINK("https://epingalert.org/en/Search?viewData= G/TBT/N/BRA/1367"," G/TBT/N/BRA/1367")</f>
        <v xml:space="preserve"> G/TBT/N/BRA/1367</v>
      </c>
      <c r="C97" s="4" t="s">
        <v>238</v>
      </c>
      <c r="D97" s="5" t="s">
        <v>354</v>
      </c>
      <c r="E97" s="6" t="s">
        <v>16</v>
      </c>
      <c r="F97" s="5" t="s">
        <v>355</v>
      </c>
      <c r="G97" s="4" t="s">
        <v>16</v>
      </c>
      <c r="H97" s="4" t="s">
        <v>94</v>
      </c>
      <c r="I97" s="4" t="s">
        <v>16</v>
      </c>
      <c r="K97" s="5" t="s">
        <v>353</v>
      </c>
      <c r="L97" s="4" t="str">
        <f>HYPERLINK("https://docs.wto.org/imrd/directdoc.asp?DDFDocuments/t/G/TBTN22/BRA1356.DOCX", "https://docs.wto.org/imrd/directdoc.asp?DDFDocuments/t/G/TBTN22/BRA1356.DOCX")</f>
        <v>https://docs.wto.org/imrd/directdoc.asp?DDFDocuments/t/G/TBTN22/BRA1356.DOCX</v>
      </c>
      <c r="M97" s="4" t="str">
        <f>HYPERLINK("https://docs.wto.org/imrd/directdoc.asp?DDFDocuments/u/G/TBTN22/BRA1356.DOCX", "https://docs.wto.org/imrd/directdoc.asp?DDFDocuments/u/G/TBTN22/BRA1356.DOCX")</f>
        <v>https://docs.wto.org/imrd/directdoc.asp?DDFDocuments/u/G/TBTN22/BRA1356.DOCX</v>
      </c>
      <c r="N97" t="str">
        <f>HYPERLINK("https://docs.wto.org/imrd/directdoc.asp?DDFDocuments/v/G/TBTN22/BRA1356.DOCX", "https://docs.wto.org/imrd/directdoc.asp?DDFDocuments/v/G/TBTN22/BRA1356.DOCX")</f>
        <v>https://docs.wto.org/imrd/directdoc.asp?DDFDocuments/v/G/TBTN22/BRA1356.DOCX</v>
      </c>
    </row>
    <row r="98" spans="1:14" ht="30">
      <c r="A98" s="7" t="s">
        <v>730</v>
      </c>
      <c r="B98" s="5" t="str">
        <f>HYPERLINK("https://epingalert.org/en/Search?viewData= G/TBT/N/BRA/1369"," G/TBT/N/BRA/1369")</f>
        <v xml:space="preserve"> G/TBT/N/BRA/1369</v>
      </c>
      <c r="C98" s="4" t="s">
        <v>238</v>
      </c>
      <c r="D98" s="5" t="s">
        <v>357</v>
      </c>
      <c r="E98" s="6" t="s">
        <v>16</v>
      </c>
      <c r="F98" s="5" t="s">
        <v>358</v>
      </c>
      <c r="G98" s="4" t="s">
        <v>16</v>
      </c>
      <c r="H98" s="4" t="s">
        <v>94</v>
      </c>
      <c r="I98" s="4" t="s">
        <v>16</v>
      </c>
      <c r="K98" s="5" t="s">
        <v>356</v>
      </c>
      <c r="L98" s="4" t="str">
        <f>HYPERLINK("https://docs.wto.org/imrd/directdoc.asp?DDFDocuments/t/G/TBTN22/BRA1367.DOCX", "https://docs.wto.org/imrd/directdoc.asp?DDFDocuments/t/G/TBTN22/BRA1367.DOCX")</f>
        <v>https://docs.wto.org/imrd/directdoc.asp?DDFDocuments/t/G/TBTN22/BRA1367.DOCX</v>
      </c>
      <c r="M98" s="4" t="str">
        <f>HYPERLINK("https://docs.wto.org/imrd/directdoc.asp?DDFDocuments/u/G/TBTN22/BRA1367.DOCX", "https://docs.wto.org/imrd/directdoc.asp?DDFDocuments/u/G/TBTN22/BRA1367.DOCX")</f>
        <v>https://docs.wto.org/imrd/directdoc.asp?DDFDocuments/u/G/TBTN22/BRA1367.DOCX</v>
      </c>
      <c r="N98" t="str">
        <f>HYPERLINK("https://docs.wto.org/imrd/directdoc.asp?DDFDocuments/v/G/TBTN22/BRA1367.DOCX", "https://docs.wto.org/imrd/directdoc.asp?DDFDocuments/v/G/TBTN22/BRA1367.DOCX")</f>
        <v>https://docs.wto.org/imrd/directdoc.asp?DDFDocuments/v/G/TBTN22/BRA1367.DOCX</v>
      </c>
    </row>
    <row r="99" spans="1:14" ht="30">
      <c r="A99" s="7" t="s">
        <v>730</v>
      </c>
      <c r="B99" s="5" t="str">
        <f>HYPERLINK("https://epingalert.org/en/Search?viewData= G/TBT/N/BRA/1351"," G/TBT/N/BRA/1351")</f>
        <v xml:space="preserve"> G/TBT/N/BRA/1351</v>
      </c>
      <c r="C99" s="4" t="s">
        <v>238</v>
      </c>
      <c r="D99" s="5" t="s">
        <v>365</v>
      </c>
      <c r="E99" s="6" t="s">
        <v>16</v>
      </c>
      <c r="F99" s="5" t="s">
        <v>366</v>
      </c>
      <c r="G99" s="4" t="s">
        <v>16</v>
      </c>
      <c r="H99" s="4" t="s">
        <v>94</v>
      </c>
      <c r="I99" s="4" t="s">
        <v>16</v>
      </c>
      <c r="K99" s="5" t="s">
        <v>359</v>
      </c>
      <c r="L99" s="4" t="str">
        <f>HYPERLINK("https://docs.wto.org/imrd/directdoc.asp?DDFDocuments/t/G/TBTN22/BRA1369.DOCX", "https://docs.wto.org/imrd/directdoc.asp?DDFDocuments/t/G/TBTN22/BRA1369.DOCX")</f>
        <v>https://docs.wto.org/imrd/directdoc.asp?DDFDocuments/t/G/TBTN22/BRA1369.DOCX</v>
      </c>
      <c r="M99" s="4" t="str">
        <f>HYPERLINK("https://docs.wto.org/imrd/directdoc.asp?DDFDocuments/u/G/TBTN22/BRA1369.DOCX", "https://docs.wto.org/imrd/directdoc.asp?DDFDocuments/u/G/TBTN22/BRA1369.DOCX")</f>
        <v>https://docs.wto.org/imrd/directdoc.asp?DDFDocuments/u/G/TBTN22/BRA1369.DOCX</v>
      </c>
      <c r="N99" t="str">
        <f>HYPERLINK("https://docs.wto.org/imrd/directdoc.asp?DDFDocuments/v/G/TBTN22/BRA1369.DOCX", "https://docs.wto.org/imrd/directdoc.asp?DDFDocuments/v/G/TBTN22/BRA1369.DOCX")</f>
        <v>https://docs.wto.org/imrd/directdoc.asp?DDFDocuments/v/G/TBTN22/BRA1369.DOCX</v>
      </c>
    </row>
    <row r="100" spans="1:14" ht="30">
      <c r="A100" s="7" t="s">
        <v>730</v>
      </c>
      <c r="B100" s="5" t="str">
        <f>HYPERLINK("https://epingalert.org/en/Search?viewData= G/TBT/N/BRA/1357"," G/TBT/N/BRA/1357")</f>
        <v xml:space="preserve"> G/TBT/N/BRA/1357</v>
      </c>
      <c r="C100" s="4" t="s">
        <v>238</v>
      </c>
      <c r="D100" s="5" t="s">
        <v>368</v>
      </c>
      <c r="E100" s="6" t="s">
        <v>16</v>
      </c>
      <c r="F100" s="5" t="s">
        <v>369</v>
      </c>
      <c r="G100" s="4" t="s">
        <v>16</v>
      </c>
      <c r="H100" s="4" t="s">
        <v>94</v>
      </c>
      <c r="I100" s="4" t="s">
        <v>16</v>
      </c>
      <c r="K100" s="5" t="s">
        <v>364</v>
      </c>
      <c r="L100" s="4" t="str">
        <f>HYPERLINK("https://docs.wto.org/imrd/directdoc.asp?DDFDocuments/t/G/TBTN22/USA1848.DOCX", "https://docs.wto.org/imrd/directdoc.asp?DDFDocuments/t/G/TBTN22/USA1848.DOCX")</f>
        <v>https://docs.wto.org/imrd/directdoc.asp?DDFDocuments/t/G/TBTN22/USA1848.DOCX</v>
      </c>
      <c r="M100" s="4" t="str">
        <f>HYPERLINK("https://docs.wto.org/imrd/directdoc.asp?DDFDocuments/u/G/TBTN22/USA1848.DOCX", "https://docs.wto.org/imrd/directdoc.asp?DDFDocuments/u/G/TBTN22/USA1848.DOCX")</f>
        <v>https://docs.wto.org/imrd/directdoc.asp?DDFDocuments/u/G/TBTN22/USA1848.DOCX</v>
      </c>
      <c r="N100" t="str">
        <f>HYPERLINK("https://docs.wto.org/imrd/directdoc.asp?DDFDocuments/v/G/TBTN22/USA1848.DOCX", "https://docs.wto.org/imrd/directdoc.asp?DDFDocuments/v/G/TBTN22/USA1848.DOCX")</f>
        <v>https://docs.wto.org/imrd/directdoc.asp?DDFDocuments/v/G/TBTN22/USA1848.DOCX</v>
      </c>
    </row>
    <row r="101" spans="1:14" ht="30">
      <c r="A101" s="7" t="s">
        <v>730</v>
      </c>
      <c r="B101" s="5" t="str">
        <f>HYPERLINK("https://epingalert.org/en/Search?viewData= G/TBT/N/BRA/1364"," G/TBT/N/BRA/1364")</f>
        <v xml:space="preserve"> G/TBT/N/BRA/1364</v>
      </c>
      <c r="C101" s="4" t="s">
        <v>238</v>
      </c>
      <c r="D101" s="5" t="s">
        <v>371</v>
      </c>
      <c r="E101" s="6" t="s">
        <v>16</v>
      </c>
      <c r="F101" s="5" t="s">
        <v>372</v>
      </c>
      <c r="G101" s="4" t="s">
        <v>16</v>
      </c>
      <c r="H101" s="4" t="s">
        <v>94</v>
      </c>
      <c r="I101" s="4" t="s">
        <v>16</v>
      </c>
      <c r="K101" s="5" t="s">
        <v>367</v>
      </c>
      <c r="L101" s="4" t="str">
        <f>HYPERLINK("https://docs.wto.org/imrd/directdoc.asp?DDFDocuments/t/G/TBTN22/BRA1351.DOCX", "https://docs.wto.org/imrd/directdoc.asp?DDFDocuments/t/G/TBTN22/BRA1351.DOCX")</f>
        <v>https://docs.wto.org/imrd/directdoc.asp?DDFDocuments/t/G/TBTN22/BRA1351.DOCX</v>
      </c>
      <c r="M101" s="4" t="str">
        <f>HYPERLINK("https://docs.wto.org/imrd/directdoc.asp?DDFDocuments/u/G/TBTN22/BRA1351.DOCX", "https://docs.wto.org/imrd/directdoc.asp?DDFDocuments/u/G/TBTN22/BRA1351.DOCX")</f>
        <v>https://docs.wto.org/imrd/directdoc.asp?DDFDocuments/u/G/TBTN22/BRA1351.DOCX</v>
      </c>
      <c r="N101" t="str">
        <f>HYPERLINK("https://docs.wto.org/imrd/directdoc.asp?DDFDocuments/v/G/TBTN22/BRA1351.DOCX", "https://docs.wto.org/imrd/directdoc.asp?DDFDocuments/v/G/TBTN22/BRA1351.DOCX")</f>
        <v>https://docs.wto.org/imrd/directdoc.asp?DDFDocuments/v/G/TBTN22/BRA1351.DOCX</v>
      </c>
    </row>
    <row r="102" spans="1:14" ht="30">
      <c r="A102" s="7" t="s">
        <v>730</v>
      </c>
      <c r="B102" s="5" t="str">
        <f>HYPERLINK("https://epingalert.org/en/Search?viewData= G/TBT/N/BRA/1354"," G/TBT/N/BRA/1354")</f>
        <v xml:space="preserve"> G/TBT/N/BRA/1354</v>
      </c>
      <c r="C102" s="4" t="s">
        <v>238</v>
      </c>
      <c r="D102" s="5" t="s">
        <v>378</v>
      </c>
      <c r="E102" s="6" t="s">
        <v>16</v>
      </c>
      <c r="F102" s="5" t="s">
        <v>379</v>
      </c>
      <c r="G102" s="4" t="s">
        <v>16</v>
      </c>
      <c r="H102" s="4" t="s">
        <v>94</v>
      </c>
      <c r="I102" s="4" t="s">
        <v>16</v>
      </c>
      <c r="K102" s="5" t="s">
        <v>370</v>
      </c>
      <c r="L102" s="4" t="str">
        <f>HYPERLINK("https://docs.wto.org/imrd/directdoc.asp?DDFDocuments/t/G/TBTN22/BRA1357.DOCX", "https://docs.wto.org/imrd/directdoc.asp?DDFDocuments/t/G/TBTN22/BRA1357.DOCX")</f>
        <v>https://docs.wto.org/imrd/directdoc.asp?DDFDocuments/t/G/TBTN22/BRA1357.DOCX</v>
      </c>
      <c r="M102" s="4" t="str">
        <f>HYPERLINK("https://docs.wto.org/imrd/directdoc.asp?DDFDocuments/u/G/TBTN22/BRA1357.DOCX", "https://docs.wto.org/imrd/directdoc.asp?DDFDocuments/u/G/TBTN22/BRA1357.DOCX")</f>
        <v>https://docs.wto.org/imrd/directdoc.asp?DDFDocuments/u/G/TBTN22/BRA1357.DOCX</v>
      </c>
      <c r="N102" t="str">
        <f>HYPERLINK("https://docs.wto.org/imrd/directdoc.asp?DDFDocuments/v/G/TBTN22/BRA1357.DOCX", "https://docs.wto.org/imrd/directdoc.asp?DDFDocuments/v/G/TBTN22/BRA1357.DOCX")</f>
        <v>https://docs.wto.org/imrd/directdoc.asp?DDFDocuments/v/G/TBTN22/BRA1357.DOCX</v>
      </c>
    </row>
    <row r="103" spans="1:14" ht="30">
      <c r="A103" s="7" t="s">
        <v>730</v>
      </c>
      <c r="B103" s="5" t="str">
        <f>HYPERLINK("https://epingalert.org/en/Search?viewData= G/TBT/N/BRA/1370"," G/TBT/N/BRA/1370")</f>
        <v xml:space="preserve"> G/TBT/N/BRA/1370</v>
      </c>
      <c r="C103" s="4" t="s">
        <v>238</v>
      </c>
      <c r="D103" s="5" t="s">
        <v>381</v>
      </c>
      <c r="E103" s="6" t="s">
        <v>16</v>
      </c>
      <c r="F103" s="5" t="s">
        <v>382</v>
      </c>
      <c r="G103" s="4" t="s">
        <v>16</v>
      </c>
      <c r="H103" s="4" t="s">
        <v>94</v>
      </c>
      <c r="I103" s="4" t="s">
        <v>16</v>
      </c>
      <c r="K103" s="5" t="s">
        <v>373</v>
      </c>
      <c r="L103" s="4" t="str">
        <f>HYPERLINK("https://docs.wto.org/imrd/directdoc.asp?DDFDocuments/t/G/TBTN22/BRA1364.DOCX", "https://docs.wto.org/imrd/directdoc.asp?DDFDocuments/t/G/TBTN22/BRA1364.DOCX")</f>
        <v>https://docs.wto.org/imrd/directdoc.asp?DDFDocuments/t/G/TBTN22/BRA1364.DOCX</v>
      </c>
      <c r="M103" s="4" t="str">
        <f>HYPERLINK("https://docs.wto.org/imrd/directdoc.asp?DDFDocuments/u/G/TBTN22/BRA1364.DOCX", "https://docs.wto.org/imrd/directdoc.asp?DDFDocuments/u/G/TBTN22/BRA1364.DOCX")</f>
        <v>https://docs.wto.org/imrd/directdoc.asp?DDFDocuments/u/G/TBTN22/BRA1364.DOCX</v>
      </c>
      <c r="N103" t="str">
        <f>HYPERLINK("https://docs.wto.org/imrd/directdoc.asp?DDFDocuments/v/G/TBTN22/BRA1364.DOCX", "https://docs.wto.org/imrd/directdoc.asp?DDFDocuments/v/G/TBTN22/BRA1364.DOCX")</f>
        <v>https://docs.wto.org/imrd/directdoc.asp?DDFDocuments/v/G/TBTN22/BRA1364.DOCX</v>
      </c>
    </row>
    <row r="104" spans="1:14" ht="30">
      <c r="A104" s="7" t="s">
        <v>730</v>
      </c>
      <c r="B104" s="5" t="str">
        <f>HYPERLINK("https://epingalert.org/en/Search?viewData= G/TBT/N/BRA/1368"," G/TBT/N/BRA/1368")</f>
        <v xml:space="preserve"> G/TBT/N/BRA/1368</v>
      </c>
      <c r="C104" s="4" t="s">
        <v>238</v>
      </c>
      <c r="D104" s="5" t="s">
        <v>387</v>
      </c>
      <c r="E104" s="6" t="s">
        <v>16</v>
      </c>
      <c r="F104" s="5" t="s">
        <v>388</v>
      </c>
      <c r="G104" s="4" t="s">
        <v>16</v>
      </c>
      <c r="H104" s="4" t="s">
        <v>94</v>
      </c>
      <c r="I104" s="4" t="s">
        <v>16</v>
      </c>
      <c r="K104" s="5" t="s">
        <v>377</v>
      </c>
      <c r="L104" s="4" t="str">
        <f>HYPERLINK("https://docs.wto.org/imrd/directdoc.asp?DDFDocuments/t/G/TBTN22/BRA1353.DOCX", "https://docs.wto.org/imrd/directdoc.asp?DDFDocuments/t/G/TBTN22/BRA1353.DOCX")</f>
        <v>https://docs.wto.org/imrd/directdoc.asp?DDFDocuments/t/G/TBTN22/BRA1353.DOCX</v>
      </c>
      <c r="M104" s="4" t="str">
        <f>HYPERLINK("https://docs.wto.org/imrd/directdoc.asp?DDFDocuments/u/G/TBTN22/BRA1353.DOCX", "https://docs.wto.org/imrd/directdoc.asp?DDFDocuments/u/G/TBTN22/BRA1353.DOCX")</f>
        <v>https://docs.wto.org/imrd/directdoc.asp?DDFDocuments/u/G/TBTN22/BRA1353.DOCX</v>
      </c>
      <c r="N104" t="str">
        <f>HYPERLINK("https://docs.wto.org/imrd/directdoc.asp?DDFDocuments/v/G/TBTN22/BRA1353.DOCX", "https://docs.wto.org/imrd/directdoc.asp?DDFDocuments/v/G/TBTN22/BRA1353.DOCX")</f>
        <v>https://docs.wto.org/imrd/directdoc.asp?DDFDocuments/v/G/TBTN22/BRA1353.DOCX</v>
      </c>
    </row>
    <row r="105" spans="1:14" ht="30">
      <c r="A105" s="7" t="s">
        <v>730</v>
      </c>
      <c r="B105" s="5" t="str">
        <f>HYPERLINK("https://epingalert.org/en/Search?viewData= G/TBT/N/BRA/1371"," G/TBT/N/BRA/1371")</f>
        <v xml:space="preserve"> G/TBT/N/BRA/1371</v>
      </c>
      <c r="C105" s="4" t="s">
        <v>238</v>
      </c>
      <c r="D105" s="5" t="s">
        <v>397</v>
      </c>
      <c r="E105" s="6" t="s">
        <v>16</v>
      </c>
      <c r="F105" s="5" t="s">
        <v>398</v>
      </c>
      <c r="G105" s="4" t="s">
        <v>16</v>
      </c>
      <c r="H105" s="4" t="s">
        <v>94</v>
      </c>
      <c r="I105" s="4" t="s">
        <v>16</v>
      </c>
      <c r="K105" s="5" t="s">
        <v>380</v>
      </c>
      <c r="L105" s="4" t="str">
        <f>HYPERLINK("https://docs.wto.org/imrd/directdoc.asp?DDFDocuments/t/G/TBTN22/BRA1354.DOCX", "https://docs.wto.org/imrd/directdoc.asp?DDFDocuments/t/G/TBTN22/BRA1354.DOCX")</f>
        <v>https://docs.wto.org/imrd/directdoc.asp?DDFDocuments/t/G/TBTN22/BRA1354.DOCX</v>
      </c>
      <c r="M105" s="4" t="str">
        <f>HYPERLINK("https://docs.wto.org/imrd/directdoc.asp?DDFDocuments/u/G/TBTN22/BRA1354.DOCX", "https://docs.wto.org/imrd/directdoc.asp?DDFDocuments/u/G/TBTN22/BRA1354.DOCX")</f>
        <v>https://docs.wto.org/imrd/directdoc.asp?DDFDocuments/u/G/TBTN22/BRA1354.DOCX</v>
      </c>
      <c r="N105" t="str">
        <f>HYPERLINK("https://docs.wto.org/imrd/directdoc.asp?DDFDocuments/v/G/TBTN22/BRA1354.DOCX", "https://docs.wto.org/imrd/directdoc.asp?DDFDocuments/v/G/TBTN22/BRA1354.DOCX")</f>
        <v>https://docs.wto.org/imrd/directdoc.asp?DDFDocuments/v/G/TBTN22/BRA1354.DOCX</v>
      </c>
    </row>
    <row r="106" spans="1:14" ht="30">
      <c r="A106" s="7" t="s">
        <v>730</v>
      </c>
      <c r="B106" s="5" t="str">
        <f>HYPERLINK("https://epingalert.org/en/Search?viewData= G/TBT/N/BRA/1372"," G/TBT/N/BRA/1372")</f>
        <v xml:space="preserve"> G/TBT/N/BRA/1372</v>
      </c>
      <c r="C106" s="4" t="s">
        <v>238</v>
      </c>
      <c r="D106" s="5" t="s">
        <v>400</v>
      </c>
      <c r="E106" s="6" t="s">
        <v>16</v>
      </c>
      <c r="F106" s="5" t="s">
        <v>401</v>
      </c>
      <c r="G106" s="4" t="s">
        <v>16</v>
      </c>
      <c r="H106" s="4" t="s">
        <v>94</v>
      </c>
      <c r="I106" s="4" t="s">
        <v>16</v>
      </c>
      <c r="K106" s="5" t="s">
        <v>383</v>
      </c>
      <c r="L106" s="4" t="str">
        <f>HYPERLINK("https://docs.wto.org/imrd/directdoc.asp?DDFDocuments/t/G/TBTN22/BRA1370.DOCX", "https://docs.wto.org/imrd/directdoc.asp?DDFDocuments/t/G/TBTN22/BRA1370.DOCX")</f>
        <v>https://docs.wto.org/imrd/directdoc.asp?DDFDocuments/t/G/TBTN22/BRA1370.DOCX</v>
      </c>
      <c r="M106" s="4" t="str">
        <f>HYPERLINK("https://docs.wto.org/imrd/directdoc.asp?DDFDocuments/u/G/TBTN22/BRA1370.DOCX", "https://docs.wto.org/imrd/directdoc.asp?DDFDocuments/u/G/TBTN22/BRA1370.DOCX")</f>
        <v>https://docs.wto.org/imrd/directdoc.asp?DDFDocuments/u/G/TBTN22/BRA1370.DOCX</v>
      </c>
      <c r="N106" t="str">
        <f>HYPERLINK("https://docs.wto.org/imrd/directdoc.asp?DDFDocuments/v/G/TBTN22/BRA1370.DOCX", "https://docs.wto.org/imrd/directdoc.asp?DDFDocuments/v/G/TBTN22/BRA1370.DOCX")</f>
        <v>https://docs.wto.org/imrd/directdoc.asp?DDFDocuments/v/G/TBTN22/BRA1370.DOCX</v>
      </c>
    </row>
    <row r="107" spans="1:14" ht="30">
      <c r="A107" s="7" t="s">
        <v>730</v>
      </c>
      <c r="B107" s="5" t="str">
        <f>HYPERLINK("https://epingalert.org/en/Search?viewData= G/TBT/N/BRA/1360"," G/TBT/N/BRA/1360")</f>
        <v xml:space="preserve"> G/TBT/N/BRA/1360</v>
      </c>
      <c r="C107" s="4" t="s">
        <v>238</v>
      </c>
      <c r="D107" s="5" t="s">
        <v>406</v>
      </c>
      <c r="E107" s="6" t="s">
        <v>16</v>
      </c>
      <c r="F107" s="5" t="s">
        <v>407</v>
      </c>
      <c r="G107" s="4" t="s">
        <v>16</v>
      </c>
      <c r="H107" s="4" t="s">
        <v>94</v>
      </c>
      <c r="I107" s="4" t="s">
        <v>16</v>
      </c>
      <c r="K107" s="5" t="s">
        <v>386</v>
      </c>
      <c r="L107" s="4" t="str">
        <f>HYPERLINK("https://docs.wto.org/imrd/directdoc.asp?DDFDocuments/t/G/TBTN22/BRA1358.DOCX", "https://docs.wto.org/imrd/directdoc.asp?DDFDocuments/t/G/TBTN22/BRA1358.DOCX")</f>
        <v>https://docs.wto.org/imrd/directdoc.asp?DDFDocuments/t/G/TBTN22/BRA1358.DOCX</v>
      </c>
      <c r="M107" s="4" t="str">
        <f>HYPERLINK("https://docs.wto.org/imrd/directdoc.asp?DDFDocuments/u/G/TBTN22/BRA1358.DOCX", "https://docs.wto.org/imrd/directdoc.asp?DDFDocuments/u/G/TBTN22/BRA1358.DOCX")</f>
        <v>https://docs.wto.org/imrd/directdoc.asp?DDFDocuments/u/G/TBTN22/BRA1358.DOCX</v>
      </c>
      <c r="N107" t="str">
        <f>HYPERLINK("https://docs.wto.org/imrd/directdoc.asp?DDFDocuments/v/G/TBTN22/BRA1358.DOCX", "https://docs.wto.org/imrd/directdoc.asp?DDFDocuments/v/G/TBTN22/BRA1358.DOCX")</f>
        <v>https://docs.wto.org/imrd/directdoc.asp?DDFDocuments/v/G/TBTN22/BRA1358.DOCX</v>
      </c>
    </row>
    <row r="108" spans="1:14" ht="30">
      <c r="A108" s="7" t="s">
        <v>730</v>
      </c>
      <c r="B108" s="5" t="str">
        <f>HYPERLINK("https://epingalert.org/en/Search?viewData= G/TBT/N/BRA/1359"," G/TBT/N/BRA/1359")</f>
        <v xml:space="preserve"> G/TBT/N/BRA/1359</v>
      </c>
      <c r="C108" s="4" t="s">
        <v>238</v>
      </c>
      <c r="D108" s="5" t="s">
        <v>425</v>
      </c>
      <c r="E108" s="6" t="s">
        <v>16</v>
      </c>
      <c r="F108" s="5" t="s">
        <v>426</v>
      </c>
      <c r="G108" s="4" t="s">
        <v>16</v>
      </c>
      <c r="H108" s="4" t="s">
        <v>94</v>
      </c>
      <c r="I108" s="4" t="s">
        <v>16</v>
      </c>
      <c r="K108" s="5" t="s">
        <v>389</v>
      </c>
      <c r="L108" s="4" t="str">
        <f>HYPERLINK("https://docs.wto.org/imrd/directdoc.asp?DDFDocuments/t/G/TBTN22/BRA1368.DOCX", "https://docs.wto.org/imrd/directdoc.asp?DDFDocuments/t/G/TBTN22/BRA1368.DOCX")</f>
        <v>https://docs.wto.org/imrd/directdoc.asp?DDFDocuments/t/G/TBTN22/BRA1368.DOCX</v>
      </c>
      <c r="M108" s="4" t="str">
        <f>HYPERLINK("https://docs.wto.org/imrd/directdoc.asp?DDFDocuments/u/G/TBTN22/BRA1368.DOCX", "https://docs.wto.org/imrd/directdoc.asp?DDFDocuments/u/G/TBTN22/BRA1368.DOCX")</f>
        <v>https://docs.wto.org/imrd/directdoc.asp?DDFDocuments/u/G/TBTN22/BRA1368.DOCX</v>
      </c>
      <c r="N108" t="str">
        <f>HYPERLINK("https://docs.wto.org/imrd/directdoc.asp?DDFDocuments/v/G/TBTN22/BRA1368.DOCX", "https://docs.wto.org/imrd/directdoc.asp?DDFDocuments/v/G/TBTN22/BRA1368.DOCX")</f>
        <v>https://docs.wto.org/imrd/directdoc.asp?DDFDocuments/v/G/TBTN22/BRA1368.DOCX</v>
      </c>
    </row>
    <row r="109" spans="1:14" ht="30">
      <c r="A109" s="7" t="s">
        <v>730</v>
      </c>
      <c r="B109" s="5" t="str">
        <f>HYPERLINK("https://epingalert.org/en/Search?viewData= G/TBT/N/BRA/1373"," G/TBT/N/BRA/1373")</f>
        <v xml:space="preserve"> G/TBT/N/BRA/1373</v>
      </c>
      <c r="C109" s="4" t="s">
        <v>238</v>
      </c>
      <c r="D109" s="5" t="s">
        <v>428</v>
      </c>
      <c r="E109" s="6" t="s">
        <v>16</v>
      </c>
      <c r="F109" s="5" t="s">
        <v>429</v>
      </c>
      <c r="G109" s="4" t="s">
        <v>16</v>
      </c>
      <c r="H109" s="4" t="s">
        <v>94</v>
      </c>
      <c r="I109" s="4" t="s">
        <v>16</v>
      </c>
      <c r="K109" s="5" t="s">
        <v>393</v>
      </c>
      <c r="L109" s="4" t="str">
        <f>HYPERLINK("https://docs.wto.org/imrd/directdoc.asp?DDFDocuments/t/G/TBTN22/USA1847.DOCX", "https://docs.wto.org/imrd/directdoc.asp?DDFDocuments/t/G/TBTN22/USA1847.DOCX")</f>
        <v>https://docs.wto.org/imrd/directdoc.asp?DDFDocuments/t/G/TBTN22/USA1847.DOCX</v>
      </c>
      <c r="M109" s="4" t="str">
        <f>HYPERLINK("https://docs.wto.org/imrd/directdoc.asp?DDFDocuments/u/G/TBTN22/USA1847.DOCX", "https://docs.wto.org/imrd/directdoc.asp?DDFDocuments/u/G/TBTN22/USA1847.DOCX")</f>
        <v>https://docs.wto.org/imrd/directdoc.asp?DDFDocuments/u/G/TBTN22/USA1847.DOCX</v>
      </c>
      <c r="N109" t="str">
        <f>HYPERLINK("https://docs.wto.org/imrd/directdoc.asp?DDFDocuments/v/G/TBTN22/USA1847.DOCX", "https://docs.wto.org/imrd/directdoc.asp?DDFDocuments/v/G/TBTN22/USA1847.DOCX")</f>
        <v>https://docs.wto.org/imrd/directdoc.asp?DDFDocuments/v/G/TBTN22/USA1847.DOCX</v>
      </c>
    </row>
    <row r="110" spans="1:14" ht="30">
      <c r="A110" s="7" t="s">
        <v>730</v>
      </c>
      <c r="B110" s="5" t="str">
        <f>HYPERLINK("https://epingalert.org/en/Search?viewData= G/TBT/N/BRA/1374"," G/TBT/N/BRA/1374")</f>
        <v xml:space="preserve"> G/TBT/N/BRA/1374</v>
      </c>
      <c r="C110" s="4" t="s">
        <v>238</v>
      </c>
      <c r="D110" s="5" t="s">
        <v>431</v>
      </c>
      <c r="E110" s="6" t="s">
        <v>16</v>
      </c>
      <c r="F110" s="5" t="s">
        <v>432</v>
      </c>
      <c r="G110" s="4" t="s">
        <v>16</v>
      </c>
      <c r="H110" s="4" t="s">
        <v>94</v>
      </c>
      <c r="I110" s="4" t="s">
        <v>16</v>
      </c>
      <c r="K110" s="5" t="s">
        <v>396</v>
      </c>
      <c r="L110" s="4" t="str">
        <f>HYPERLINK("https://docs.wto.org/imrd/directdoc.asp?DDFDocuments/t/G/TBTN22/BRA1352.DOCX", "https://docs.wto.org/imrd/directdoc.asp?DDFDocuments/t/G/TBTN22/BRA1352.DOCX")</f>
        <v>https://docs.wto.org/imrd/directdoc.asp?DDFDocuments/t/G/TBTN22/BRA1352.DOCX</v>
      </c>
      <c r="M110" s="4" t="str">
        <f>HYPERLINK("https://docs.wto.org/imrd/directdoc.asp?DDFDocuments/u/G/TBTN22/BRA1352.DOCX", "https://docs.wto.org/imrd/directdoc.asp?DDFDocuments/u/G/TBTN22/BRA1352.DOCX")</f>
        <v>https://docs.wto.org/imrd/directdoc.asp?DDFDocuments/u/G/TBTN22/BRA1352.DOCX</v>
      </c>
      <c r="N110" t="str">
        <f>HYPERLINK("https://docs.wto.org/imrd/directdoc.asp?DDFDocuments/v/G/TBTN22/BRA1352.DOCX", "https://docs.wto.org/imrd/directdoc.asp?DDFDocuments/v/G/TBTN22/BRA1352.DOCX")</f>
        <v>https://docs.wto.org/imrd/directdoc.asp?DDFDocuments/v/G/TBTN22/BRA1352.DOCX</v>
      </c>
    </row>
    <row r="111" spans="1:14" ht="30">
      <c r="A111" s="7" t="s">
        <v>730</v>
      </c>
      <c r="B111" s="5" t="str">
        <f>HYPERLINK("https://epingalert.org/en/Search?viewData= G/TBT/N/BRA/1363"," G/TBT/N/BRA/1363")</f>
        <v xml:space="preserve"> G/TBT/N/BRA/1363</v>
      </c>
      <c r="C111" s="4" t="s">
        <v>238</v>
      </c>
      <c r="D111" s="5" t="s">
        <v>440</v>
      </c>
      <c r="E111" s="6" t="s">
        <v>16</v>
      </c>
      <c r="F111" s="5" t="s">
        <v>441</v>
      </c>
      <c r="G111" s="4" t="s">
        <v>16</v>
      </c>
      <c r="H111" s="4" t="s">
        <v>94</v>
      </c>
      <c r="I111" s="4" t="s">
        <v>16</v>
      </c>
      <c r="K111" s="5" t="s">
        <v>399</v>
      </c>
      <c r="L111" s="4" t="str">
        <f>HYPERLINK("https://docs.wto.org/imrd/directdoc.asp?DDFDocuments/t/G/TBTN22/BRA1371.DOCX", "https://docs.wto.org/imrd/directdoc.asp?DDFDocuments/t/G/TBTN22/BRA1371.DOCX")</f>
        <v>https://docs.wto.org/imrd/directdoc.asp?DDFDocuments/t/G/TBTN22/BRA1371.DOCX</v>
      </c>
      <c r="M111" s="4" t="str">
        <f>HYPERLINK("https://docs.wto.org/imrd/directdoc.asp?DDFDocuments/u/G/TBTN22/BRA1371.DOCX", "https://docs.wto.org/imrd/directdoc.asp?DDFDocuments/u/G/TBTN22/BRA1371.DOCX")</f>
        <v>https://docs.wto.org/imrd/directdoc.asp?DDFDocuments/u/G/TBTN22/BRA1371.DOCX</v>
      </c>
      <c r="N111" t="str">
        <f>HYPERLINK("https://docs.wto.org/imrd/directdoc.asp?DDFDocuments/v/G/TBTN22/BRA1371.DOCX", "https://docs.wto.org/imrd/directdoc.asp?DDFDocuments/v/G/TBTN22/BRA1371.DOCX")</f>
        <v>https://docs.wto.org/imrd/directdoc.asp?DDFDocuments/v/G/TBTN22/BRA1371.DOCX</v>
      </c>
    </row>
    <row r="112" spans="1:14" ht="30">
      <c r="A112" s="7" t="s">
        <v>730</v>
      </c>
      <c r="B112" s="5" t="str">
        <f>HYPERLINK("https://epingalert.org/en/Search?viewData= G/TBT/N/BRA/1329"," G/TBT/N/BRA/1329")</f>
        <v xml:space="preserve"> G/TBT/N/BRA/1329</v>
      </c>
      <c r="C112" s="4" t="s">
        <v>238</v>
      </c>
      <c r="D112" s="5" t="s">
        <v>496</v>
      </c>
      <c r="E112" s="6" t="s">
        <v>16</v>
      </c>
      <c r="F112" s="5" t="s">
        <v>497</v>
      </c>
      <c r="G112" s="4" t="s">
        <v>16</v>
      </c>
      <c r="H112" s="4" t="s">
        <v>94</v>
      </c>
      <c r="I112" s="4" t="s">
        <v>16</v>
      </c>
      <c r="K112" s="5" t="s">
        <v>402</v>
      </c>
      <c r="L112" s="4" t="str">
        <f>HYPERLINK("https://docs.wto.org/imrd/directdoc.asp?DDFDocuments/t/G/TBTN22/BRA1372.DOCX", "https://docs.wto.org/imrd/directdoc.asp?DDFDocuments/t/G/TBTN22/BRA1372.DOCX")</f>
        <v>https://docs.wto.org/imrd/directdoc.asp?DDFDocuments/t/G/TBTN22/BRA1372.DOCX</v>
      </c>
      <c r="M112" s="4" t="str">
        <f>HYPERLINK("https://docs.wto.org/imrd/directdoc.asp?DDFDocuments/u/G/TBTN22/BRA1372.DOCX", "https://docs.wto.org/imrd/directdoc.asp?DDFDocuments/u/G/TBTN22/BRA1372.DOCX")</f>
        <v>https://docs.wto.org/imrd/directdoc.asp?DDFDocuments/u/G/TBTN22/BRA1372.DOCX</v>
      </c>
      <c r="N112" t="str">
        <f>HYPERLINK("https://docs.wto.org/imrd/directdoc.asp?DDFDocuments/v/G/TBTN22/BRA1372.DOCX", "https://docs.wto.org/imrd/directdoc.asp?DDFDocuments/v/G/TBTN22/BRA1372.DOCX")</f>
        <v>https://docs.wto.org/imrd/directdoc.asp?DDFDocuments/v/G/TBTN22/BRA1372.DOCX</v>
      </c>
    </row>
    <row r="113" spans="1:14" ht="60">
      <c r="A113" s="7" t="s">
        <v>730</v>
      </c>
      <c r="B113" s="5" t="str">
        <f>HYPERLINK("https://epingalert.org/en/Search?viewData= G/TBT/N/BRA/1331"," G/TBT/N/BRA/1331")</f>
        <v xml:space="preserve"> G/TBT/N/BRA/1331</v>
      </c>
      <c r="C113" s="4" t="s">
        <v>238</v>
      </c>
      <c r="D113" s="5" t="s">
        <v>502</v>
      </c>
      <c r="E113" s="6" t="s">
        <v>16</v>
      </c>
      <c r="F113" s="5" t="s">
        <v>503</v>
      </c>
      <c r="G113" s="4" t="s">
        <v>16</v>
      </c>
      <c r="H113" s="4" t="s">
        <v>94</v>
      </c>
      <c r="I113" s="4" t="s">
        <v>16</v>
      </c>
      <c r="K113" s="5" t="s">
        <v>405</v>
      </c>
      <c r="L113" s="4" t="str">
        <f>HYPERLINK("https://docs.wto.org/imrd/directdoc.asp?DDFDocuments/t/G/TBTN22/BRA1350.DOCX", "https://docs.wto.org/imrd/directdoc.asp?DDFDocuments/t/G/TBTN22/BRA1350.DOCX")</f>
        <v>https://docs.wto.org/imrd/directdoc.asp?DDFDocuments/t/G/TBTN22/BRA1350.DOCX</v>
      </c>
      <c r="M113" s="4" t="str">
        <f>HYPERLINK("https://docs.wto.org/imrd/directdoc.asp?DDFDocuments/u/G/TBTN22/BRA1350.DOCX", "https://docs.wto.org/imrd/directdoc.asp?DDFDocuments/u/G/TBTN22/BRA1350.DOCX")</f>
        <v>https://docs.wto.org/imrd/directdoc.asp?DDFDocuments/u/G/TBTN22/BRA1350.DOCX</v>
      </c>
      <c r="N113" t="str">
        <f>HYPERLINK("https://docs.wto.org/imrd/directdoc.asp?DDFDocuments/v/G/TBTN22/BRA1350.DOCX", "https://docs.wto.org/imrd/directdoc.asp?DDFDocuments/v/G/TBTN22/BRA1350.DOCX")</f>
        <v>https://docs.wto.org/imrd/directdoc.asp?DDFDocuments/v/G/TBTN22/BRA1350.DOCX</v>
      </c>
    </row>
    <row r="114" spans="1:14" ht="75">
      <c r="A114" s="7" t="s">
        <v>730</v>
      </c>
      <c r="B114" s="5" t="str">
        <f>HYPERLINK("https://epingalert.org/en/Search?viewData= G/TBT/N/BRA/1321"," G/TBT/N/BRA/1321")</f>
        <v xml:space="preserve"> G/TBT/N/BRA/1321</v>
      </c>
      <c r="C114" s="4" t="s">
        <v>238</v>
      </c>
      <c r="D114" s="5" t="s">
        <v>596</v>
      </c>
      <c r="E114" s="6" t="s">
        <v>16</v>
      </c>
      <c r="F114" s="5" t="s">
        <v>597</v>
      </c>
      <c r="G114" s="4" t="s">
        <v>16</v>
      </c>
      <c r="H114" s="4" t="s">
        <v>94</v>
      </c>
      <c r="I114" s="4" t="s">
        <v>16</v>
      </c>
      <c r="K114" s="5" t="s">
        <v>408</v>
      </c>
      <c r="L114" s="4" t="str">
        <f>HYPERLINK("https://docs.wto.org/imrd/directdoc.asp?DDFDocuments/t/G/TBTN22/BRA1360.DOCX", "https://docs.wto.org/imrd/directdoc.asp?DDFDocuments/t/G/TBTN22/BRA1360.DOCX")</f>
        <v>https://docs.wto.org/imrd/directdoc.asp?DDFDocuments/t/G/TBTN22/BRA1360.DOCX</v>
      </c>
      <c r="M114" s="4" t="str">
        <f>HYPERLINK("https://docs.wto.org/imrd/directdoc.asp?DDFDocuments/u/G/TBTN22/BRA1360.DOCX", "https://docs.wto.org/imrd/directdoc.asp?DDFDocuments/u/G/TBTN22/BRA1360.DOCX")</f>
        <v>https://docs.wto.org/imrd/directdoc.asp?DDFDocuments/u/G/TBTN22/BRA1360.DOCX</v>
      </c>
      <c r="N114" t="str">
        <f>HYPERLINK("https://docs.wto.org/imrd/directdoc.asp?DDFDocuments/v/G/TBTN22/BRA1360.DOCX", "https://docs.wto.org/imrd/directdoc.asp?DDFDocuments/v/G/TBTN22/BRA1360.DOCX")</f>
        <v>https://docs.wto.org/imrd/directdoc.asp?DDFDocuments/v/G/TBTN22/BRA1360.DOCX</v>
      </c>
    </row>
    <row r="115" spans="1:14" ht="30">
      <c r="A115" s="7" t="s">
        <v>730</v>
      </c>
      <c r="B115" s="5" t="str">
        <f>HYPERLINK("https://epingalert.org/en/Search?viewData= G/TBT/N/BRA/1319"," G/TBT/N/BRA/1319")</f>
        <v xml:space="preserve"> G/TBT/N/BRA/1319</v>
      </c>
      <c r="C115" s="4" t="s">
        <v>238</v>
      </c>
      <c r="D115" s="5" t="s">
        <v>608</v>
      </c>
      <c r="E115" s="6" t="s">
        <v>16</v>
      </c>
      <c r="F115" s="5" t="s">
        <v>609</v>
      </c>
      <c r="G115" s="4" t="s">
        <v>16</v>
      </c>
      <c r="H115" s="4" t="s">
        <v>94</v>
      </c>
      <c r="I115" s="4" t="s">
        <v>16</v>
      </c>
      <c r="K115" s="5" t="s">
        <v>411</v>
      </c>
      <c r="L115" s="4" t="str">
        <f>HYPERLINK("https://docs.wto.org/imrd/directdoc.asp?DDFDocuments/t/G/TBTN22/BRA1365.DOCX", "https://docs.wto.org/imrd/directdoc.asp?DDFDocuments/t/G/TBTN22/BRA1365.DOCX")</f>
        <v>https://docs.wto.org/imrd/directdoc.asp?DDFDocuments/t/G/TBTN22/BRA1365.DOCX</v>
      </c>
      <c r="M115" s="4" t="str">
        <f>HYPERLINK("https://docs.wto.org/imrd/directdoc.asp?DDFDocuments/u/G/TBTN22/BRA1365.DOCX", "https://docs.wto.org/imrd/directdoc.asp?DDFDocuments/u/G/TBTN22/BRA1365.DOCX")</f>
        <v>https://docs.wto.org/imrd/directdoc.asp?DDFDocuments/u/G/TBTN22/BRA1365.DOCX</v>
      </c>
      <c r="N115" t="str">
        <f>HYPERLINK("https://docs.wto.org/imrd/directdoc.asp?DDFDocuments/v/G/TBTN22/BRA1365.DOCX", "https://docs.wto.org/imrd/directdoc.asp?DDFDocuments/v/G/TBTN22/BRA1365.DOCX")</f>
        <v>https://docs.wto.org/imrd/directdoc.asp?DDFDocuments/v/G/TBTN22/BRA1365.DOCX</v>
      </c>
    </row>
    <row r="116" spans="1:14" ht="45">
      <c r="A116" s="7" t="s">
        <v>730</v>
      </c>
      <c r="B116" s="5" t="str">
        <f>HYPERLINK("https://epingalert.org/en/Search?viewData= G/TBT/N/BRA/1324"," G/TBT/N/BRA/1324")</f>
        <v xml:space="preserve"> G/TBT/N/BRA/1324</v>
      </c>
      <c r="C116" s="4" t="s">
        <v>238</v>
      </c>
      <c r="D116" s="5" t="s">
        <v>615</v>
      </c>
      <c r="E116" s="6" t="s">
        <v>16</v>
      </c>
      <c r="F116" s="5" t="s">
        <v>616</v>
      </c>
      <c r="G116" s="4" t="s">
        <v>16</v>
      </c>
      <c r="H116" s="4" t="s">
        <v>94</v>
      </c>
      <c r="I116" s="4" t="s">
        <v>16</v>
      </c>
      <c r="K116" s="5" t="s">
        <v>415</v>
      </c>
      <c r="L116" s="4" t="str">
        <f>HYPERLINK("https://docs.wto.org/imrd/directdoc.asp?DDFDocuments/t/G/TBTN22/BRA1361.DOCX", "https://docs.wto.org/imrd/directdoc.asp?DDFDocuments/t/G/TBTN22/BRA1361.DOCX")</f>
        <v>https://docs.wto.org/imrd/directdoc.asp?DDFDocuments/t/G/TBTN22/BRA1361.DOCX</v>
      </c>
      <c r="M116" s="4" t="str">
        <f>HYPERLINK("https://docs.wto.org/imrd/directdoc.asp?DDFDocuments/u/G/TBTN22/BRA1361.DOCX", "https://docs.wto.org/imrd/directdoc.asp?DDFDocuments/u/G/TBTN22/BRA1361.DOCX")</f>
        <v>https://docs.wto.org/imrd/directdoc.asp?DDFDocuments/u/G/TBTN22/BRA1361.DOCX</v>
      </c>
      <c r="N116" t="str">
        <f>HYPERLINK("https://docs.wto.org/imrd/directdoc.asp?DDFDocuments/v/G/TBTN22/BRA1361.DOCX", "https://docs.wto.org/imrd/directdoc.asp?DDFDocuments/v/G/TBTN22/BRA1361.DOCX")</f>
        <v>https://docs.wto.org/imrd/directdoc.asp?DDFDocuments/v/G/TBTN22/BRA1361.DOCX</v>
      </c>
    </row>
    <row r="117" spans="1:14" ht="45">
      <c r="A117" s="7" t="s">
        <v>730</v>
      </c>
      <c r="B117" s="5" t="str">
        <f>HYPERLINK("https://epingalert.org/en/Search?viewData= G/TBT/N/BRA/1322"," G/TBT/N/BRA/1322")</f>
        <v xml:space="preserve"> G/TBT/N/BRA/1322</v>
      </c>
      <c r="C117" s="4" t="s">
        <v>238</v>
      </c>
      <c r="D117" s="5" t="s">
        <v>624</v>
      </c>
      <c r="E117" s="6" t="s">
        <v>16</v>
      </c>
      <c r="F117" s="5" t="s">
        <v>625</v>
      </c>
      <c r="G117" s="4" t="s">
        <v>16</v>
      </c>
      <c r="H117" s="4" t="s">
        <v>94</v>
      </c>
      <c r="I117" s="4" t="s">
        <v>16</v>
      </c>
      <c r="K117" s="5" t="s">
        <v>418</v>
      </c>
      <c r="L117" s="4" t="str">
        <f>HYPERLINK("https://docs.wto.org/imrd/directdoc.asp?DDFDocuments/t/G/TBTN22/BRA1349.DOCX", "https://docs.wto.org/imrd/directdoc.asp?DDFDocuments/t/G/TBTN22/BRA1349.DOCX")</f>
        <v>https://docs.wto.org/imrd/directdoc.asp?DDFDocuments/t/G/TBTN22/BRA1349.DOCX</v>
      </c>
      <c r="M117" s="4" t="str">
        <f>HYPERLINK("https://docs.wto.org/imrd/directdoc.asp?DDFDocuments/u/G/TBTN22/BRA1349.DOCX", "https://docs.wto.org/imrd/directdoc.asp?DDFDocuments/u/G/TBTN22/BRA1349.DOCX")</f>
        <v>https://docs.wto.org/imrd/directdoc.asp?DDFDocuments/u/G/TBTN22/BRA1349.DOCX</v>
      </c>
      <c r="N117" t="str">
        <f>HYPERLINK("https://docs.wto.org/imrd/directdoc.asp?DDFDocuments/v/G/TBTN22/BRA1349.DOCX", "https://docs.wto.org/imrd/directdoc.asp?DDFDocuments/v/G/TBTN22/BRA1349.DOCX")</f>
        <v>https://docs.wto.org/imrd/directdoc.asp?DDFDocuments/v/G/TBTN22/BRA1349.DOCX</v>
      </c>
    </row>
    <row r="118" spans="1:14" ht="60">
      <c r="A118" s="7" t="s">
        <v>730</v>
      </c>
      <c r="B118" s="5" t="str">
        <f>HYPERLINK("https://epingalert.org/en/Search?viewData= G/TBT/N/BRA/1320"," G/TBT/N/BRA/1320")</f>
        <v xml:space="preserve"> G/TBT/N/BRA/1320</v>
      </c>
      <c r="C118" s="4" t="s">
        <v>238</v>
      </c>
      <c r="D118" s="5" t="s">
        <v>636</v>
      </c>
      <c r="E118" s="6" t="s">
        <v>16</v>
      </c>
      <c r="F118" s="5" t="s">
        <v>637</v>
      </c>
      <c r="G118" s="4" t="s">
        <v>16</v>
      </c>
      <c r="H118" s="4" t="s">
        <v>94</v>
      </c>
      <c r="I118" s="4" t="s">
        <v>16</v>
      </c>
      <c r="K118" s="5" t="s">
        <v>421</v>
      </c>
      <c r="L118" s="4" t="str">
        <f>HYPERLINK("https://docs.wto.org/imrd/directdoc.asp?DDFDocuments/t/G/TBTN22/BRA1366.DOCX", "https://docs.wto.org/imrd/directdoc.asp?DDFDocuments/t/G/TBTN22/BRA1366.DOCX")</f>
        <v>https://docs.wto.org/imrd/directdoc.asp?DDFDocuments/t/G/TBTN22/BRA1366.DOCX</v>
      </c>
      <c r="M118" s="4" t="str">
        <f>HYPERLINK("https://docs.wto.org/imrd/directdoc.asp?DDFDocuments/u/G/TBTN22/BRA1366.DOCX", "https://docs.wto.org/imrd/directdoc.asp?DDFDocuments/u/G/TBTN22/BRA1366.DOCX")</f>
        <v>https://docs.wto.org/imrd/directdoc.asp?DDFDocuments/u/G/TBTN22/BRA1366.DOCX</v>
      </c>
      <c r="N118" t="str">
        <f>HYPERLINK("https://docs.wto.org/imrd/directdoc.asp?DDFDocuments/v/G/TBTN22/BRA1366.DOCX", "https://docs.wto.org/imrd/directdoc.asp?DDFDocuments/v/G/TBTN22/BRA1366.DOCX")</f>
        <v>https://docs.wto.org/imrd/directdoc.asp?DDFDocuments/v/G/TBTN22/BRA1366.DOCX</v>
      </c>
    </row>
    <row r="119" spans="1:14" ht="30">
      <c r="A119" s="7" t="s">
        <v>730</v>
      </c>
      <c r="B119" s="5" t="str">
        <f>HYPERLINK("https://epingalert.org/en/Search?viewData= G/TBT/N/BRA/1314"," G/TBT/N/BRA/1314")</f>
        <v xml:space="preserve"> G/TBT/N/BRA/1314</v>
      </c>
      <c r="C119" s="4" t="s">
        <v>238</v>
      </c>
      <c r="D119" s="5" t="s">
        <v>648</v>
      </c>
      <c r="E119" s="6" t="s">
        <v>16</v>
      </c>
      <c r="F119" s="5" t="s">
        <v>649</v>
      </c>
      <c r="G119" s="4" t="s">
        <v>16</v>
      </c>
      <c r="H119" s="4" t="s">
        <v>94</v>
      </c>
      <c r="I119" s="4" t="s">
        <v>16</v>
      </c>
      <c r="K119" s="5" t="s">
        <v>424</v>
      </c>
      <c r="L119" s="4" t="str">
        <f>HYPERLINK("https://docs.wto.org/imrd/directdoc.asp?DDFDocuments/t/G/TBTN22/BRA1355.DOCX", "https://docs.wto.org/imrd/directdoc.asp?DDFDocuments/t/G/TBTN22/BRA1355.DOCX")</f>
        <v>https://docs.wto.org/imrd/directdoc.asp?DDFDocuments/t/G/TBTN22/BRA1355.DOCX</v>
      </c>
      <c r="M119" s="4" t="str">
        <f>HYPERLINK("https://docs.wto.org/imrd/directdoc.asp?DDFDocuments/u/G/TBTN22/BRA1355.DOCX", "https://docs.wto.org/imrd/directdoc.asp?DDFDocuments/u/G/TBTN22/BRA1355.DOCX")</f>
        <v>https://docs.wto.org/imrd/directdoc.asp?DDFDocuments/u/G/TBTN22/BRA1355.DOCX</v>
      </c>
      <c r="N119" t="str">
        <f>HYPERLINK("https://docs.wto.org/imrd/directdoc.asp?DDFDocuments/v/G/TBTN22/BRA1355.DOCX", "https://docs.wto.org/imrd/directdoc.asp?DDFDocuments/v/G/TBTN22/BRA1355.DOCX")</f>
        <v>https://docs.wto.org/imrd/directdoc.asp?DDFDocuments/v/G/TBTN22/BRA1355.DOCX</v>
      </c>
    </row>
    <row r="120" spans="1:14" ht="45">
      <c r="A120" s="7" t="s">
        <v>769</v>
      </c>
      <c r="B120" s="5" t="str">
        <f>HYPERLINK("https://epingalert.org/en/Search?viewData= G/TBT/N/BRA/1346"," G/TBT/N/BRA/1346")</f>
        <v xml:space="preserve"> G/TBT/N/BRA/1346</v>
      </c>
      <c r="C120" s="4" t="s">
        <v>238</v>
      </c>
      <c r="D120" s="5" t="s">
        <v>472</v>
      </c>
      <c r="E120" s="6" t="s">
        <v>16</v>
      </c>
      <c r="F120" s="5" t="s">
        <v>473</v>
      </c>
      <c r="G120" s="4" t="s">
        <v>16</v>
      </c>
      <c r="H120" s="4" t="s">
        <v>94</v>
      </c>
      <c r="I120" s="4" t="s">
        <v>239</v>
      </c>
      <c r="K120" s="5" t="s">
        <v>427</v>
      </c>
      <c r="L120" s="4" t="str">
        <f>HYPERLINK("https://docs.wto.org/imrd/directdoc.asp?DDFDocuments/t/G/TBTN22/BRA1359.DOCX", "https://docs.wto.org/imrd/directdoc.asp?DDFDocuments/t/G/TBTN22/BRA1359.DOCX")</f>
        <v>https://docs.wto.org/imrd/directdoc.asp?DDFDocuments/t/G/TBTN22/BRA1359.DOCX</v>
      </c>
      <c r="M120" s="4" t="str">
        <f>HYPERLINK("https://docs.wto.org/imrd/directdoc.asp?DDFDocuments/u/G/TBTN22/BRA1359.DOCX", "https://docs.wto.org/imrd/directdoc.asp?DDFDocuments/u/G/TBTN22/BRA1359.DOCX")</f>
        <v>https://docs.wto.org/imrd/directdoc.asp?DDFDocuments/u/G/TBTN22/BRA1359.DOCX</v>
      </c>
      <c r="N120" t="str">
        <f>HYPERLINK("https://docs.wto.org/imrd/directdoc.asp?DDFDocuments/v/G/TBTN22/BRA1359.DOCX", "https://docs.wto.org/imrd/directdoc.asp?DDFDocuments/v/G/TBTN22/BRA1359.DOCX")</f>
        <v>https://docs.wto.org/imrd/directdoc.asp?DDFDocuments/v/G/TBTN22/BRA1359.DOCX</v>
      </c>
    </row>
    <row r="121" spans="1:14" ht="30">
      <c r="A121" s="7" t="s">
        <v>757</v>
      </c>
      <c r="B121" s="5" t="str">
        <f>HYPERLINK("https://epingalert.org/en/Search?viewData= G/TBT/N/BRA/1349"," G/TBT/N/BRA/1349")</f>
        <v xml:space="preserve"> G/TBT/N/BRA/1349</v>
      </c>
      <c r="C121" s="4" t="s">
        <v>238</v>
      </c>
      <c r="D121" s="5" t="s">
        <v>416</v>
      </c>
      <c r="E121" s="6" t="s">
        <v>16</v>
      </c>
      <c r="F121" s="5" t="s">
        <v>417</v>
      </c>
      <c r="G121" s="4" t="s">
        <v>16</v>
      </c>
      <c r="H121" s="4" t="s">
        <v>94</v>
      </c>
      <c r="I121" s="4" t="s">
        <v>16</v>
      </c>
      <c r="K121" s="5" t="s">
        <v>430</v>
      </c>
      <c r="L121" s="4" t="str">
        <f>HYPERLINK("https://docs.wto.org/imrd/directdoc.asp?DDFDocuments/t/G/TBTN22/BRA1373.DOCX", "https://docs.wto.org/imrd/directdoc.asp?DDFDocuments/t/G/TBTN22/BRA1373.DOCX")</f>
        <v>https://docs.wto.org/imrd/directdoc.asp?DDFDocuments/t/G/TBTN22/BRA1373.DOCX</v>
      </c>
      <c r="M121" s="4" t="str">
        <f>HYPERLINK("https://docs.wto.org/imrd/directdoc.asp?DDFDocuments/u/G/TBTN22/BRA1373.DOCX", "https://docs.wto.org/imrd/directdoc.asp?DDFDocuments/u/G/TBTN22/BRA1373.DOCX")</f>
        <v>https://docs.wto.org/imrd/directdoc.asp?DDFDocuments/u/G/TBTN22/BRA1373.DOCX</v>
      </c>
      <c r="N121" t="str">
        <f>HYPERLINK("https://docs.wto.org/imrd/directdoc.asp?DDFDocuments/v/G/TBTN22/BRA1373.DOCX", "https://docs.wto.org/imrd/directdoc.asp?DDFDocuments/v/G/TBTN22/BRA1373.DOCX")</f>
        <v>https://docs.wto.org/imrd/directdoc.asp?DDFDocuments/v/G/TBTN22/BRA1373.DOCX</v>
      </c>
    </row>
    <row r="122" spans="1:14" ht="45">
      <c r="A122" s="7" t="s">
        <v>736</v>
      </c>
      <c r="B122" s="5" t="str">
        <f>HYPERLINK("https://epingalert.org/en/Search?viewData= G/TBT/N/CHN/1671"," G/TBT/N/CHN/1671")</f>
        <v xml:space="preserve"> G/TBT/N/CHN/1671</v>
      </c>
      <c r="C122" s="4" t="s">
        <v>80</v>
      </c>
      <c r="D122" s="5" t="s">
        <v>298</v>
      </c>
      <c r="E122" s="6">
        <v>44725</v>
      </c>
      <c r="F122" s="5" t="s">
        <v>299</v>
      </c>
      <c r="G122" s="4" t="s">
        <v>300</v>
      </c>
      <c r="H122" s="4" t="s">
        <v>94</v>
      </c>
      <c r="I122" s="4" t="s">
        <v>16</v>
      </c>
      <c r="K122" s="5" t="s">
        <v>433</v>
      </c>
      <c r="L122" s="4" t="str">
        <f>HYPERLINK("https://docs.wto.org/imrd/directdoc.asp?DDFDocuments/t/G/TBTN22/BRA1374.DOCX", "https://docs.wto.org/imrd/directdoc.asp?DDFDocuments/t/G/TBTN22/BRA1374.DOCX")</f>
        <v>https://docs.wto.org/imrd/directdoc.asp?DDFDocuments/t/G/TBTN22/BRA1374.DOCX</v>
      </c>
      <c r="M122" s="4" t="str">
        <f>HYPERLINK("https://docs.wto.org/imrd/directdoc.asp?DDFDocuments/u/G/TBTN22/BRA1374.DOCX", "https://docs.wto.org/imrd/directdoc.asp?DDFDocuments/u/G/TBTN22/BRA1374.DOCX")</f>
        <v>https://docs.wto.org/imrd/directdoc.asp?DDFDocuments/u/G/TBTN22/BRA1374.DOCX</v>
      </c>
      <c r="N122" t="str">
        <f>HYPERLINK("https://docs.wto.org/imrd/directdoc.asp?DDFDocuments/v/G/TBTN22/BRA1374.DOCX", "https://docs.wto.org/imrd/directdoc.asp?DDFDocuments/v/G/TBTN22/BRA1374.DOCX")</f>
        <v>https://docs.wto.org/imrd/directdoc.asp?DDFDocuments/v/G/TBTN22/BRA1374.DOCX</v>
      </c>
    </row>
    <row r="123" spans="1:14">
      <c r="A123" s="5" t="s">
        <v>705</v>
      </c>
      <c r="B123" s="5" t="str">
        <f>HYPERLINK("https://epingalert.org/en/Search?viewData= G/TBT/N/TZA/749"," G/TBT/N/TZA/749")</f>
        <v xml:space="preserve"> G/TBT/N/TZA/749</v>
      </c>
      <c r="C123" s="4" t="s">
        <v>111</v>
      </c>
      <c r="D123" s="5" t="s">
        <v>155</v>
      </c>
      <c r="E123" s="6">
        <v>44736</v>
      </c>
      <c r="F123" s="5" t="s">
        <v>156</v>
      </c>
      <c r="G123" s="4" t="s">
        <v>157</v>
      </c>
      <c r="H123" s="4" t="s">
        <v>158</v>
      </c>
      <c r="I123" s="4" t="s">
        <v>16</v>
      </c>
      <c r="K123" s="5" t="s">
        <v>436</v>
      </c>
      <c r="L123" s="4" t="str">
        <f>HYPERLINK("https://docs.wto.org/imrd/directdoc.asp?DDFDocuments/t/G/TBTN22/BRA1362.DOCX", "https://docs.wto.org/imrd/directdoc.asp?DDFDocuments/t/G/TBTN22/BRA1362.DOCX")</f>
        <v>https://docs.wto.org/imrd/directdoc.asp?DDFDocuments/t/G/TBTN22/BRA1362.DOCX</v>
      </c>
      <c r="M123" s="4" t="str">
        <f>HYPERLINK("https://docs.wto.org/imrd/directdoc.asp?DDFDocuments/u/G/TBTN22/BRA1362.DOCX", "https://docs.wto.org/imrd/directdoc.asp?DDFDocuments/u/G/TBTN22/BRA1362.DOCX")</f>
        <v>https://docs.wto.org/imrd/directdoc.asp?DDFDocuments/u/G/TBTN22/BRA1362.DOCX</v>
      </c>
      <c r="N123" t="str">
        <f>HYPERLINK("https://docs.wto.org/imrd/directdoc.asp?DDFDocuments/v/G/TBTN22/BRA1362.DOCX", "https://docs.wto.org/imrd/directdoc.asp?DDFDocuments/v/G/TBTN22/BRA1362.DOCX")</f>
        <v>https://docs.wto.org/imrd/directdoc.asp?DDFDocuments/v/G/TBTN22/BRA1362.DOCX</v>
      </c>
    </row>
    <row r="124" spans="1:14" ht="30">
      <c r="A124" s="7" t="s">
        <v>748</v>
      </c>
      <c r="B124" s="5" t="str">
        <f>HYPERLINK("https://epingalert.org/en/Search?viewData= G/TBT/N/BRA/1356"," G/TBT/N/BRA/1356")</f>
        <v xml:space="preserve"> G/TBT/N/BRA/1356</v>
      </c>
      <c r="C124" s="4" t="s">
        <v>238</v>
      </c>
      <c r="D124" s="5" t="s">
        <v>351</v>
      </c>
      <c r="E124" s="6" t="s">
        <v>16</v>
      </c>
      <c r="F124" s="5" t="s">
        <v>352</v>
      </c>
      <c r="G124" s="4" t="s">
        <v>16</v>
      </c>
      <c r="H124" s="4" t="s">
        <v>94</v>
      </c>
      <c r="I124" s="4" t="s">
        <v>16</v>
      </c>
      <c r="K124" s="5" t="s">
        <v>439</v>
      </c>
      <c r="L124" s="4" t="str">
        <f>HYPERLINK("https://docs.wto.org/imrd/directdoc.asp?DDFDocuments/t/G/TBTN22/EU886.DOCX", "https://docs.wto.org/imrd/directdoc.asp?DDFDocuments/t/G/TBTN22/EU886.DOCX")</f>
        <v>https://docs.wto.org/imrd/directdoc.asp?DDFDocuments/t/G/TBTN22/EU886.DOCX</v>
      </c>
      <c r="M124" s="4" t="str">
        <f>HYPERLINK("https://docs.wto.org/imrd/directdoc.asp?DDFDocuments/u/G/TBTN22/EU886.DOCX", "https://docs.wto.org/imrd/directdoc.asp?DDFDocuments/u/G/TBTN22/EU886.DOCX")</f>
        <v>https://docs.wto.org/imrd/directdoc.asp?DDFDocuments/u/G/TBTN22/EU886.DOCX</v>
      </c>
      <c r="N124" t="str">
        <f>HYPERLINK("https://docs.wto.org/imrd/directdoc.asp?DDFDocuments/v/G/TBTN22/EU886.DOCX", "https://docs.wto.org/imrd/directdoc.asp?DDFDocuments/v/G/TBTN22/EU886.DOCX")</f>
        <v>https://docs.wto.org/imrd/directdoc.asp?DDFDocuments/v/G/TBTN22/EU886.DOCX</v>
      </c>
    </row>
    <row r="125" spans="1:14" ht="45">
      <c r="A125" s="7" t="s">
        <v>765</v>
      </c>
      <c r="B125" s="5" t="str">
        <f>HYPERLINK("https://epingalert.org/en/Search?viewData= G/TBT/N/BRA/1333"," G/TBT/N/BRA/1333")</f>
        <v xml:space="preserve"> G/TBT/N/BRA/1333</v>
      </c>
      <c r="C125" s="4" t="s">
        <v>238</v>
      </c>
      <c r="D125" s="5" t="s">
        <v>456</v>
      </c>
      <c r="E125" s="6" t="s">
        <v>16</v>
      </c>
      <c r="F125" s="5" t="s">
        <v>457</v>
      </c>
      <c r="G125" s="4" t="s">
        <v>16</v>
      </c>
      <c r="H125" s="4" t="s">
        <v>94</v>
      </c>
      <c r="I125" s="4" t="s">
        <v>16</v>
      </c>
      <c r="K125" s="5" t="s">
        <v>442</v>
      </c>
      <c r="L125" s="4" t="str">
        <f>HYPERLINK("https://docs.wto.org/imrd/directdoc.asp?DDFDocuments/t/G/TBTN22/BRA1363.DOCX", "https://docs.wto.org/imrd/directdoc.asp?DDFDocuments/t/G/TBTN22/BRA1363.DOCX")</f>
        <v>https://docs.wto.org/imrd/directdoc.asp?DDFDocuments/t/G/TBTN22/BRA1363.DOCX</v>
      </c>
      <c r="M125" s="4" t="str">
        <f>HYPERLINK("https://docs.wto.org/imrd/directdoc.asp?DDFDocuments/u/G/TBTN22/BRA1363.DOCX", "https://docs.wto.org/imrd/directdoc.asp?DDFDocuments/u/G/TBTN22/BRA1363.DOCX")</f>
        <v>https://docs.wto.org/imrd/directdoc.asp?DDFDocuments/u/G/TBTN22/BRA1363.DOCX</v>
      </c>
      <c r="N125" t="str">
        <f>HYPERLINK("https://docs.wto.org/imrd/directdoc.asp?DDFDocuments/v/G/TBTN22/BRA1363.DOCX", "https://docs.wto.org/imrd/directdoc.asp?DDFDocuments/v/G/TBTN22/BRA1363.DOCX")</f>
        <v>https://docs.wto.org/imrd/directdoc.asp?DDFDocuments/v/G/TBTN22/BRA1363.DOCX</v>
      </c>
    </row>
    <row r="126" spans="1:14" ht="60">
      <c r="A126" s="7" t="s">
        <v>765</v>
      </c>
      <c r="B126" s="5" t="str">
        <f>HYPERLINK("https://epingalert.org/en/Search?viewData= G/TBT/N/BRA/1330"," G/TBT/N/BRA/1330")</f>
        <v xml:space="preserve"> G/TBT/N/BRA/1330</v>
      </c>
      <c r="C126" s="4" t="s">
        <v>238</v>
      </c>
      <c r="D126" s="5" t="s">
        <v>481</v>
      </c>
      <c r="E126" s="6" t="s">
        <v>16</v>
      </c>
      <c r="F126" s="5" t="s">
        <v>482</v>
      </c>
      <c r="G126" s="4" t="s">
        <v>16</v>
      </c>
      <c r="H126" s="4" t="s">
        <v>94</v>
      </c>
      <c r="I126" s="4" t="s">
        <v>16</v>
      </c>
      <c r="K126" s="5" t="s">
        <v>446</v>
      </c>
      <c r="L126" s="4" t="str">
        <f>HYPERLINK("https://docs.wto.org/imrd/directdoc.asp?DDFDocuments/t/G/TBTN22/PER141.DOCX", "https://docs.wto.org/imrd/directdoc.asp?DDFDocuments/t/G/TBTN22/PER141.DOCX")</f>
        <v>https://docs.wto.org/imrd/directdoc.asp?DDFDocuments/t/G/TBTN22/PER141.DOCX</v>
      </c>
      <c r="M126" s="4" t="str">
        <f>HYPERLINK("https://docs.wto.org/imrd/directdoc.asp?DDFDocuments/u/G/TBTN22/PER141.DOCX", "https://docs.wto.org/imrd/directdoc.asp?DDFDocuments/u/G/TBTN22/PER141.DOCX")</f>
        <v>https://docs.wto.org/imrd/directdoc.asp?DDFDocuments/u/G/TBTN22/PER141.DOCX</v>
      </c>
      <c r="N126" t="str">
        <f>HYPERLINK("https://docs.wto.org/imrd/directdoc.asp?DDFDocuments/v/G/TBTN22/PER141.DOCX", "https://docs.wto.org/imrd/directdoc.asp?DDFDocuments/v/G/TBTN22/PER141.DOCX")</f>
        <v>https://docs.wto.org/imrd/directdoc.asp?DDFDocuments/v/G/TBTN22/PER141.DOCX</v>
      </c>
    </row>
    <row r="127" spans="1:14" ht="90">
      <c r="A127" s="5" t="s">
        <v>694</v>
      </c>
      <c r="B127" s="5" t="str">
        <f>HYPERLINK("https://epingalert.org/en/Search?viewData= G/TBT/N/ARE/529"," G/TBT/N/ARE/529")</f>
        <v xml:space="preserve"> G/TBT/N/ARE/529</v>
      </c>
      <c r="C127" s="4" t="s">
        <v>45</v>
      </c>
      <c r="D127" s="5" t="s">
        <v>86</v>
      </c>
      <c r="E127" s="6">
        <v>44737</v>
      </c>
      <c r="F127" s="5" t="s">
        <v>87</v>
      </c>
      <c r="G127" s="4" t="s">
        <v>88</v>
      </c>
      <c r="H127" s="4" t="s">
        <v>89</v>
      </c>
      <c r="I127" s="4" t="s">
        <v>16</v>
      </c>
      <c r="K127" s="5" t="s">
        <v>449</v>
      </c>
      <c r="L127" s="4" t="str">
        <f>HYPERLINK("https://docs.wto.org/imrd/directdoc.asp?DDFDocuments/t/G/TBTN22/BRA1337.DOCX", "https://docs.wto.org/imrd/directdoc.asp?DDFDocuments/t/G/TBTN22/BRA1337.DOCX")</f>
        <v>https://docs.wto.org/imrd/directdoc.asp?DDFDocuments/t/G/TBTN22/BRA1337.DOCX</v>
      </c>
      <c r="M127" s="4" t="str">
        <f>HYPERLINK("https://docs.wto.org/imrd/directdoc.asp?DDFDocuments/u/G/TBTN22/BRA1337.DOCX", "https://docs.wto.org/imrd/directdoc.asp?DDFDocuments/u/G/TBTN22/BRA1337.DOCX")</f>
        <v>https://docs.wto.org/imrd/directdoc.asp?DDFDocuments/u/G/TBTN22/BRA1337.DOCX</v>
      </c>
      <c r="N127" t="str">
        <f>HYPERLINK("https://docs.wto.org/imrd/directdoc.asp?DDFDocuments/v/G/TBTN22/BRA1337.DOCX", "https://docs.wto.org/imrd/directdoc.asp?DDFDocuments/v/G/TBTN22/BRA1337.DOCX")</f>
        <v>https://docs.wto.org/imrd/directdoc.asp?DDFDocuments/v/G/TBTN22/BRA1337.DOCX</v>
      </c>
    </row>
    <row r="128" spans="1:14" ht="90">
      <c r="A128" s="5" t="s">
        <v>694</v>
      </c>
      <c r="B128" s="5" t="str">
        <f>HYPERLINK("https://epingalert.org/en/Search?viewData= G/TBT/N/ARE/528"," G/TBT/N/ARE/528")</f>
        <v xml:space="preserve"> G/TBT/N/ARE/528</v>
      </c>
      <c r="C128" s="4" t="s">
        <v>45</v>
      </c>
      <c r="D128" s="5" t="s">
        <v>105</v>
      </c>
      <c r="E128" s="6">
        <v>44737</v>
      </c>
      <c r="F128" s="5" t="s">
        <v>106</v>
      </c>
      <c r="G128" s="4" t="s">
        <v>88</v>
      </c>
      <c r="H128" s="4" t="s">
        <v>89</v>
      </c>
      <c r="I128" s="4" t="s">
        <v>16</v>
      </c>
      <c r="K128" s="5" t="s">
        <v>452</v>
      </c>
      <c r="L128" s="4" t="str">
        <f>HYPERLINK("https://docs.wto.org/imrd/directdoc.asp?DDFDocuments/t/G/TBTN22/BRA1343.DOCX", "https://docs.wto.org/imrd/directdoc.asp?DDFDocuments/t/G/TBTN22/BRA1343.DOCX")</f>
        <v>https://docs.wto.org/imrd/directdoc.asp?DDFDocuments/t/G/TBTN22/BRA1343.DOCX</v>
      </c>
      <c r="M128" s="4" t="str">
        <f>HYPERLINK("https://docs.wto.org/imrd/directdoc.asp?DDFDocuments/u/G/TBTN22/BRA1343.DOCX", "https://docs.wto.org/imrd/directdoc.asp?DDFDocuments/u/G/TBTN22/BRA1343.DOCX")</f>
        <v>https://docs.wto.org/imrd/directdoc.asp?DDFDocuments/u/G/TBTN22/BRA1343.DOCX</v>
      </c>
      <c r="N128" t="str">
        <f>HYPERLINK("https://docs.wto.org/imrd/directdoc.asp?DDFDocuments/v/G/TBTN22/BRA1343.DOCX", "https://docs.wto.org/imrd/directdoc.asp?DDFDocuments/v/G/TBTN22/BRA1343.DOCX")</f>
        <v>https://docs.wto.org/imrd/directdoc.asp?DDFDocuments/v/G/TBTN22/BRA1343.DOCX</v>
      </c>
    </row>
    <row r="129" spans="1:14" ht="45">
      <c r="A129" s="7" t="s">
        <v>694</v>
      </c>
      <c r="B129" s="5" t="str">
        <f>HYPERLINK("https://epingalert.org/en/Search?viewData= G/TBT/N/ARE/527"," G/TBT/N/ARE/527")</f>
        <v xml:space="preserve"> G/TBT/N/ARE/527</v>
      </c>
      <c r="C129" s="4" t="s">
        <v>45</v>
      </c>
      <c r="D129" s="5" t="s">
        <v>206</v>
      </c>
      <c r="E129" s="6">
        <v>44736</v>
      </c>
      <c r="F129" s="5" t="s">
        <v>207</v>
      </c>
      <c r="G129" s="4" t="s">
        <v>88</v>
      </c>
      <c r="H129" s="4" t="s">
        <v>89</v>
      </c>
      <c r="I129" s="4" t="s">
        <v>16</v>
      </c>
      <c r="K129" s="5" t="s">
        <v>455</v>
      </c>
      <c r="L129" s="4" t="str">
        <f>HYPERLINK("https://docs.wto.org/imrd/directdoc.asp?DDFDocuments/t/G/TBTN22/KOR1066.DOCX", "https://docs.wto.org/imrd/directdoc.asp?DDFDocuments/t/G/TBTN22/KOR1066.DOCX")</f>
        <v>https://docs.wto.org/imrd/directdoc.asp?DDFDocuments/t/G/TBTN22/KOR1066.DOCX</v>
      </c>
      <c r="M129" s="4" t="str">
        <f>HYPERLINK("https://docs.wto.org/imrd/directdoc.asp?DDFDocuments/u/G/TBTN22/KOR1066.DOCX", "https://docs.wto.org/imrd/directdoc.asp?DDFDocuments/u/G/TBTN22/KOR1066.DOCX")</f>
        <v>https://docs.wto.org/imrd/directdoc.asp?DDFDocuments/u/G/TBTN22/KOR1066.DOCX</v>
      </c>
      <c r="N129" t="str">
        <f>HYPERLINK("https://docs.wto.org/imrd/directdoc.asp?DDFDocuments/v/G/TBTN22/KOR1066.DOCX", "https://docs.wto.org/imrd/directdoc.asp?DDFDocuments/v/G/TBTN22/KOR1066.DOCX")</f>
        <v>https://docs.wto.org/imrd/directdoc.asp?DDFDocuments/v/G/TBTN22/KOR1066.DOCX</v>
      </c>
    </row>
    <row r="130" spans="1:14" ht="30">
      <c r="A130" s="5" t="s">
        <v>708</v>
      </c>
      <c r="B130" s="5" t="str">
        <f>HYPERLINK("https://epingalert.org/en/Search?viewData= G/TBT/N/TZA/737"," G/TBT/N/TZA/737")</f>
        <v xml:space="preserve"> G/TBT/N/TZA/737</v>
      </c>
      <c r="C130" s="4" t="s">
        <v>111</v>
      </c>
      <c r="D130" s="5" t="s">
        <v>172</v>
      </c>
      <c r="E130" s="6">
        <v>44736</v>
      </c>
      <c r="F130" s="5" t="s">
        <v>173</v>
      </c>
      <c r="G130" s="4" t="s">
        <v>167</v>
      </c>
      <c r="H130" s="4" t="s">
        <v>120</v>
      </c>
      <c r="I130" s="4" t="s">
        <v>16</v>
      </c>
      <c r="K130" s="5" t="s">
        <v>458</v>
      </c>
      <c r="L130" s="4" t="str">
        <f>HYPERLINK("https://docs.wto.org/imrd/directdoc.asp?DDFDocuments/t/G/TBTN22/BRA1333.DOCX", "https://docs.wto.org/imrd/directdoc.asp?DDFDocuments/t/G/TBTN22/BRA1333.DOCX")</f>
        <v>https://docs.wto.org/imrd/directdoc.asp?DDFDocuments/t/G/TBTN22/BRA1333.DOCX</v>
      </c>
      <c r="M130" s="4" t="str">
        <f>HYPERLINK("https://docs.wto.org/imrd/directdoc.asp?DDFDocuments/u/G/TBTN22/BRA1333.DOCX", "https://docs.wto.org/imrd/directdoc.asp?DDFDocuments/u/G/TBTN22/BRA1333.DOCX")</f>
        <v>https://docs.wto.org/imrd/directdoc.asp?DDFDocuments/u/G/TBTN22/BRA1333.DOCX</v>
      </c>
      <c r="N130" t="str">
        <f>HYPERLINK("https://docs.wto.org/imrd/directdoc.asp?DDFDocuments/v/G/TBTN22/BRA1333.DOCX", "https://docs.wto.org/imrd/directdoc.asp?DDFDocuments/v/G/TBTN22/BRA1333.DOCX")</f>
        <v>https://docs.wto.org/imrd/directdoc.asp?DDFDocuments/v/G/TBTN22/BRA1333.DOCX</v>
      </c>
    </row>
    <row r="131" spans="1:14" ht="30">
      <c r="A131" s="7" t="s">
        <v>759</v>
      </c>
      <c r="B131" s="5" t="str">
        <f>HYPERLINK("https://epingalert.org/en/Search?viewData= G/TBT/N/BRA/1362"," G/TBT/N/BRA/1362")</f>
        <v xml:space="preserve"> G/TBT/N/BRA/1362</v>
      </c>
      <c r="C131" s="4" t="s">
        <v>238</v>
      </c>
      <c r="D131" s="5" t="s">
        <v>434</v>
      </c>
      <c r="E131" s="6" t="s">
        <v>16</v>
      </c>
      <c r="F131" s="7" t="s">
        <v>435</v>
      </c>
      <c r="G131" s="4" t="s">
        <v>16</v>
      </c>
      <c r="H131" s="4" t="s">
        <v>141</v>
      </c>
      <c r="I131" s="4" t="s">
        <v>16</v>
      </c>
      <c r="K131" s="5" t="s">
        <v>461</v>
      </c>
      <c r="L131" s="4" t="str">
        <f>HYPERLINK("https://docs.wto.org/imrd/directdoc.asp?DDFDocuments/t/G/TBTN22/BRA1338.DOCX", "https://docs.wto.org/imrd/directdoc.asp?DDFDocuments/t/G/TBTN22/BRA1338.DOCX")</f>
        <v>https://docs.wto.org/imrd/directdoc.asp?DDFDocuments/t/G/TBTN22/BRA1338.DOCX</v>
      </c>
      <c r="M131" s="4" t="str">
        <f>HYPERLINK("https://docs.wto.org/imrd/directdoc.asp?DDFDocuments/u/G/TBTN22/BRA1338.DOCX", "https://docs.wto.org/imrd/directdoc.asp?DDFDocuments/u/G/TBTN22/BRA1338.DOCX")</f>
        <v>https://docs.wto.org/imrd/directdoc.asp?DDFDocuments/u/G/TBTN22/BRA1338.DOCX</v>
      </c>
      <c r="N131" t="str">
        <f>HYPERLINK("https://docs.wto.org/imrd/directdoc.asp?DDFDocuments/v/G/TBTN22/BRA1338.DOCX", "https://docs.wto.org/imrd/directdoc.asp?DDFDocuments/v/G/TBTN22/BRA1338.DOCX")</f>
        <v>https://docs.wto.org/imrd/directdoc.asp?DDFDocuments/v/G/TBTN22/BRA1338.DOCX</v>
      </c>
    </row>
    <row r="132" spans="1:14" ht="75">
      <c r="A132" s="7" t="s">
        <v>783</v>
      </c>
      <c r="B132" s="5" t="str">
        <f>HYPERLINK("https://epingalert.org/en/Search?viewData= G/TBT/N/COL/254"," G/TBT/N/COL/254")</f>
        <v xml:space="preserve"> G/TBT/N/COL/254</v>
      </c>
      <c r="C132" s="4" t="s">
        <v>101</v>
      </c>
      <c r="D132" s="5" t="s">
        <v>571</v>
      </c>
      <c r="E132" s="6">
        <v>44718</v>
      </c>
      <c r="F132" s="5" t="s">
        <v>572</v>
      </c>
      <c r="G132" s="4" t="s">
        <v>268</v>
      </c>
      <c r="H132" s="4" t="s">
        <v>23</v>
      </c>
      <c r="I132" s="4" t="s">
        <v>16</v>
      </c>
      <c r="K132" s="5" t="s">
        <v>464</v>
      </c>
      <c r="L132" s="4" t="str">
        <f>HYPERLINK("https://docs.wto.org/imrd/directdoc.asp?DDFDocuments/t/G/TBTN22/BRA1334.DOCX", "https://docs.wto.org/imrd/directdoc.asp?DDFDocuments/t/G/TBTN22/BRA1334.DOCX")</f>
        <v>https://docs.wto.org/imrd/directdoc.asp?DDFDocuments/t/G/TBTN22/BRA1334.DOCX</v>
      </c>
      <c r="M132" s="4" t="str">
        <f>HYPERLINK("https://docs.wto.org/imrd/directdoc.asp?DDFDocuments/u/G/TBTN22/BRA1334.DOCX", "https://docs.wto.org/imrd/directdoc.asp?DDFDocuments/u/G/TBTN22/BRA1334.DOCX")</f>
        <v>https://docs.wto.org/imrd/directdoc.asp?DDFDocuments/u/G/TBTN22/BRA1334.DOCX</v>
      </c>
      <c r="N132" t="str">
        <f>HYPERLINK("https://docs.wto.org/imrd/directdoc.asp?DDFDocuments/v/G/TBTN22/BRA1334.DOCX", "https://docs.wto.org/imrd/directdoc.asp?DDFDocuments/v/G/TBTN22/BRA1334.DOCX")</f>
        <v>https://docs.wto.org/imrd/directdoc.asp?DDFDocuments/v/G/TBTN22/BRA1334.DOCX</v>
      </c>
    </row>
    <row r="133" spans="1:14" ht="45">
      <c r="A133" s="7" t="s">
        <v>756</v>
      </c>
      <c r="B133" s="5" t="str">
        <f>HYPERLINK("https://epingalert.org/en/Search?viewData= G/TBT/N/BRA/1361"," G/TBT/N/BRA/1361")</f>
        <v xml:space="preserve"> G/TBT/N/BRA/1361</v>
      </c>
      <c r="C133" s="4" t="s">
        <v>238</v>
      </c>
      <c r="D133" s="5" t="s">
        <v>412</v>
      </c>
      <c r="E133" s="6" t="s">
        <v>16</v>
      </c>
      <c r="F133" s="5" t="s">
        <v>413</v>
      </c>
      <c r="G133" s="8" t="s">
        <v>414</v>
      </c>
      <c r="H133" s="4" t="s">
        <v>38</v>
      </c>
      <c r="I133" s="4" t="s">
        <v>16</v>
      </c>
      <c r="K133" s="5" t="s">
        <v>467</v>
      </c>
      <c r="L133" s="4" t="str">
        <f>HYPERLINK("https://docs.wto.org/imrd/directdoc.asp?DDFDocuments/t/G/TBTN22/BRA1339.DOCX", "https://docs.wto.org/imrd/directdoc.asp?DDFDocuments/t/G/TBTN22/BRA1339.DOCX")</f>
        <v>https://docs.wto.org/imrd/directdoc.asp?DDFDocuments/t/G/TBTN22/BRA1339.DOCX</v>
      </c>
      <c r="M133" s="4" t="str">
        <f>HYPERLINK("https://docs.wto.org/imrd/directdoc.asp?DDFDocuments/u/G/TBTN22/BRA1339.DOCX", "https://docs.wto.org/imrd/directdoc.asp?DDFDocuments/u/G/TBTN22/BRA1339.DOCX")</f>
        <v>https://docs.wto.org/imrd/directdoc.asp?DDFDocuments/u/G/TBTN22/BRA1339.DOCX</v>
      </c>
      <c r="N133" t="str">
        <f>HYPERLINK("https://docs.wto.org/imrd/directdoc.asp?DDFDocuments/v/G/TBTN22/BRA1339.DOCX", "https://docs.wto.org/imrd/directdoc.asp?DDFDocuments/v/G/TBTN22/BRA1339.DOCX")</f>
        <v>https://docs.wto.org/imrd/directdoc.asp?DDFDocuments/v/G/TBTN22/BRA1339.DOCX</v>
      </c>
    </row>
    <row r="134" spans="1:14" ht="45">
      <c r="A134" s="7" t="s">
        <v>758</v>
      </c>
      <c r="B134" s="5" t="str">
        <f>HYPERLINK("https://epingalert.org/en/Search?viewData= G/TBT/N/BRA/1366"," G/TBT/N/BRA/1366")</f>
        <v xml:space="preserve"> G/TBT/N/BRA/1366</v>
      </c>
      <c r="C134" s="4" t="s">
        <v>238</v>
      </c>
      <c r="D134" s="5" t="s">
        <v>419</v>
      </c>
      <c r="E134" s="6" t="s">
        <v>16</v>
      </c>
      <c r="F134" s="5" t="s">
        <v>420</v>
      </c>
      <c r="G134" s="4" t="s">
        <v>16</v>
      </c>
      <c r="H134" s="4" t="s">
        <v>94</v>
      </c>
      <c r="I134" s="4" t="s">
        <v>16</v>
      </c>
      <c r="K134" s="5" t="s">
        <v>471</v>
      </c>
      <c r="L134" s="4" t="str">
        <f>HYPERLINK("https://docs.wto.org/imrd/directdoc.asp?DDFDocuments/t/G/TBTN22/EU885.DOCX", "https://docs.wto.org/imrd/directdoc.asp?DDFDocuments/t/G/TBTN22/EU885.DOCX")</f>
        <v>https://docs.wto.org/imrd/directdoc.asp?DDFDocuments/t/G/TBTN22/EU885.DOCX</v>
      </c>
      <c r="M134" s="4" t="str">
        <f>HYPERLINK("https://docs.wto.org/imrd/directdoc.asp?DDFDocuments/u/G/TBTN22/EU885.DOCX", "https://docs.wto.org/imrd/directdoc.asp?DDFDocuments/u/G/TBTN22/EU885.DOCX")</f>
        <v>https://docs.wto.org/imrd/directdoc.asp?DDFDocuments/u/G/TBTN22/EU885.DOCX</v>
      </c>
      <c r="N134" t="str">
        <f>HYPERLINK("https://docs.wto.org/imrd/directdoc.asp?DDFDocuments/v/G/TBTN22/EU885.DOCX", "https://docs.wto.org/imrd/directdoc.asp?DDFDocuments/v/G/TBTN22/EU885.DOCX")</f>
        <v>https://docs.wto.org/imrd/directdoc.asp?DDFDocuments/v/G/TBTN22/EU885.DOCX</v>
      </c>
    </row>
    <row r="135" spans="1:14" ht="135">
      <c r="A135" s="7" t="s">
        <v>802</v>
      </c>
      <c r="B135" s="5" t="str">
        <f>HYPERLINK("https://epingalert.org/en/Search?viewData= G/TBT/N/MEX/508"," G/TBT/N/MEX/508")</f>
        <v xml:space="preserve"> G/TBT/N/MEX/508</v>
      </c>
      <c r="C135" s="4" t="s">
        <v>57</v>
      </c>
      <c r="D135" s="5" t="s">
        <v>675</v>
      </c>
      <c r="E135" s="6">
        <v>44712</v>
      </c>
      <c r="F135" s="5" t="s">
        <v>676</v>
      </c>
      <c r="G135" s="4" t="s">
        <v>16</v>
      </c>
      <c r="H135" s="4" t="s">
        <v>29</v>
      </c>
      <c r="I135" s="4" t="s">
        <v>16</v>
      </c>
      <c r="K135" s="5" t="s">
        <v>474</v>
      </c>
      <c r="L135" s="4" t="str">
        <f>HYPERLINK("https://docs.wto.org/imrd/directdoc.asp?DDFDocuments/t/G/TBTN22/BRA1346.DOCX", "https://docs.wto.org/imrd/directdoc.asp?DDFDocuments/t/G/TBTN22/BRA1346.DOCX")</f>
        <v>https://docs.wto.org/imrd/directdoc.asp?DDFDocuments/t/G/TBTN22/BRA1346.DOCX</v>
      </c>
      <c r="M135" s="4" t="str">
        <f>HYPERLINK("https://docs.wto.org/imrd/directdoc.asp?DDFDocuments/u/G/TBTN22/BRA1346.DOCX", "https://docs.wto.org/imrd/directdoc.asp?DDFDocuments/u/G/TBTN22/BRA1346.DOCX")</f>
        <v>https://docs.wto.org/imrd/directdoc.asp?DDFDocuments/u/G/TBTN22/BRA1346.DOCX</v>
      </c>
      <c r="N135" t="str">
        <f>HYPERLINK("https://docs.wto.org/imrd/directdoc.asp?DDFDocuments/v/G/TBTN22/BRA1346.DOCX", "https://docs.wto.org/imrd/directdoc.asp?DDFDocuments/v/G/TBTN22/BRA1346.DOCX")</f>
        <v>https://docs.wto.org/imrd/directdoc.asp?DDFDocuments/v/G/TBTN22/BRA1346.DOCX</v>
      </c>
    </row>
    <row r="136" spans="1:14" ht="75">
      <c r="A136" s="7" t="s">
        <v>774</v>
      </c>
      <c r="B136" s="5" t="str">
        <f>HYPERLINK("https://epingalert.org/en/Search?viewData= G/TBT/N/SAU/1234"," G/TBT/N/SAU/1234")</f>
        <v xml:space="preserve"> G/TBT/N/SAU/1234</v>
      </c>
      <c r="C136" s="4" t="s">
        <v>69</v>
      </c>
      <c r="D136" s="5" t="s">
        <v>511</v>
      </c>
      <c r="E136" s="6">
        <v>44722</v>
      </c>
      <c r="F136" s="5" t="s">
        <v>512</v>
      </c>
      <c r="G136" s="4" t="s">
        <v>16</v>
      </c>
      <c r="H136" s="4" t="s">
        <v>513</v>
      </c>
      <c r="I136" s="4" t="s">
        <v>16</v>
      </c>
      <c r="K136" s="5" t="s">
        <v>477</v>
      </c>
      <c r="L136" s="4" t="str">
        <f>HYPERLINK("https://docs.wto.org/imrd/directdoc.asp?DDFDocuments/t/G/TBTN22/BRA1347.DOCX", "https://docs.wto.org/imrd/directdoc.asp?DDFDocuments/t/G/TBTN22/BRA1347.DOCX")</f>
        <v>https://docs.wto.org/imrd/directdoc.asp?DDFDocuments/t/G/TBTN22/BRA1347.DOCX</v>
      </c>
      <c r="M136" s="4" t="str">
        <f>HYPERLINK("https://docs.wto.org/imrd/directdoc.asp?DDFDocuments/u/G/TBTN22/BRA1347.DOCX", "https://docs.wto.org/imrd/directdoc.asp?DDFDocuments/u/G/TBTN22/BRA1347.DOCX")</f>
        <v>https://docs.wto.org/imrd/directdoc.asp?DDFDocuments/u/G/TBTN22/BRA1347.DOCX</v>
      </c>
      <c r="N136" t="str">
        <f>HYPERLINK("https://docs.wto.org/imrd/directdoc.asp?DDFDocuments/v/G/TBTN22/BRA1347.DOCX", "https://docs.wto.org/imrd/directdoc.asp?DDFDocuments/v/G/TBTN22/BRA1347.DOCX")</f>
        <v>https://docs.wto.org/imrd/directdoc.asp?DDFDocuments/v/G/TBTN22/BRA1347.DOCX</v>
      </c>
    </row>
    <row r="137" spans="1:14" ht="180">
      <c r="A137" s="7" t="s">
        <v>790</v>
      </c>
      <c r="B137" s="9" t="str">
        <f>HYPERLINK("https://epingalert.org/en/Search?viewData= G/TBT/N/CHN/1664"," G/TBT/N/CHN/1664")</f>
        <v xml:space="preserve"> G/TBT/N/CHN/1664</v>
      </c>
      <c r="C137" s="10" t="s">
        <v>80</v>
      </c>
      <c r="D137" s="9" t="s">
        <v>599</v>
      </c>
      <c r="E137" s="11">
        <v>44716</v>
      </c>
      <c r="F137" s="9" t="s">
        <v>600</v>
      </c>
      <c r="G137" s="10" t="s">
        <v>601</v>
      </c>
      <c r="H137" s="10" t="s">
        <v>129</v>
      </c>
      <c r="I137" s="10" t="s">
        <v>16</v>
      </c>
      <c r="K137" s="5" t="s">
        <v>480</v>
      </c>
      <c r="L137" s="4" t="str">
        <f>HYPERLINK("https://docs.wto.org/imrd/directdoc.asp?DDFDocuments/t/G/TBTN22/BRA1335.DOCX", "https://docs.wto.org/imrd/directdoc.asp?DDFDocuments/t/G/TBTN22/BRA1335.DOCX")</f>
        <v>https://docs.wto.org/imrd/directdoc.asp?DDFDocuments/t/G/TBTN22/BRA1335.DOCX</v>
      </c>
      <c r="M137" s="4" t="str">
        <f>HYPERLINK("https://docs.wto.org/imrd/directdoc.asp?DDFDocuments/u/G/TBTN22/BRA1335.DOCX", "https://docs.wto.org/imrd/directdoc.asp?DDFDocuments/u/G/TBTN22/BRA1335.DOCX")</f>
        <v>https://docs.wto.org/imrd/directdoc.asp?DDFDocuments/u/G/TBTN22/BRA1335.DOCX</v>
      </c>
      <c r="N137" t="str">
        <f>HYPERLINK("https://docs.wto.org/imrd/directdoc.asp?DDFDocuments/v/G/TBTN22/BRA1335.DOCX", "https://docs.wto.org/imrd/directdoc.asp?DDFDocuments/v/G/TBTN22/BRA1335.DOCX")</f>
        <v>https://docs.wto.org/imrd/directdoc.asp?DDFDocuments/v/G/TBTN22/BRA1335.DOCX</v>
      </c>
    </row>
    <row r="138" spans="1:14" ht="45">
      <c r="A138" s="7" t="s">
        <v>773</v>
      </c>
      <c r="B138" s="5" t="str">
        <f>HYPERLINK("https://epingalert.org/en/Search?viewData= G/TBT/N/BRA/1336"," G/TBT/N/BRA/1336")</f>
        <v xml:space="preserve"> G/TBT/N/BRA/1336</v>
      </c>
      <c r="C138" s="4" t="s">
        <v>238</v>
      </c>
      <c r="D138" s="5" t="s">
        <v>505</v>
      </c>
      <c r="E138" s="6" t="s">
        <v>16</v>
      </c>
      <c r="F138" s="5" t="s">
        <v>506</v>
      </c>
      <c r="G138" s="4" t="s">
        <v>16</v>
      </c>
      <c r="H138" s="4" t="s">
        <v>94</v>
      </c>
      <c r="I138" s="4" t="s">
        <v>16</v>
      </c>
      <c r="K138" s="5" t="s">
        <v>483</v>
      </c>
      <c r="L138" s="4" t="str">
        <f>HYPERLINK("https://docs.wto.org/imrd/directdoc.asp?DDFDocuments/t/G/TBTN22/BRA1330.DOCX", "https://docs.wto.org/imrd/directdoc.asp?DDFDocuments/t/G/TBTN22/BRA1330.DOCX")</f>
        <v>https://docs.wto.org/imrd/directdoc.asp?DDFDocuments/t/G/TBTN22/BRA1330.DOCX</v>
      </c>
      <c r="M138" s="4" t="str">
        <f>HYPERLINK("https://docs.wto.org/imrd/directdoc.asp?DDFDocuments/u/G/TBTN22/BRA1330.DOCX", "https://docs.wto.org/imrd/directdoc.asp?DDFDocuments/u/G/TBTN22/BRA1330.DOCX")</f>
        <v>https://docs.wto.org/imrd/directdoc.asp?DDFDocuments/u/G/TBTN22/BRA1330.DOCX</v>
      </c>
      <c r="N138" t="str">
        <f>HYPERLINK("https://docs.wto.org/imrd/directdoc.asp?DDFDocuments/v/G/TBTN22/BRA1330.DOCX", "https://docs.wto.org/imrd/directdoc.asp?DDFDocuments/v/G/TBTN22/BRA1330.DOCX")</f>
        <v>https://docs.wto.org/imrd/directdoc.asp?DDFDocuments/v/G/TBTN22/BRA1330.DOCX</v>
      </c>
    </row>
    <row r="139" spans="1:14" ht="135">
      <c r="A139" s="5" t="s">
        <v>28</v>
      </c>
      <c r="B139" s="5" t="str">
        <f>HYPERLINK("https://epingalert.org/en/Search?viewData= G/TBT/N/TUR/196"," G/TBT/N/TUR/196")</f>
        <v xml:space="preserve"> G/TBT/N/TUR/196</v>
      </c>
      <c r="C139" s="4" t="s">
        <v>25</v>
      </c>
      <c r="D139" s="5" t="s">
        <v>26</v>
      </c>
      <c r="E139" s="6">
        <v>44713</v>
      </c>
      <c r="F139" s="5" t="s">
        <v>27</v>
      </c>
      <c r="G139" s="4" t="s">
        <v>16</v>
      </c>
      <c r="H139" s="4" t="s">
        <v>29</v>
      </c>
      <c r="I139" s="4" t="s">
        <v>16</v>
      </c>
      <c r="K139" s="5" t="s">
        <v>486</v>
      </c>
      <c r="L139" s="4" t="str">
        <f>HYPERLINK("https://docs.wto.org/imrd/directdoc.asp?DDFDocuments/t/G/TBTN22/BRA1332.DOCX", "https://docs.wto.org/imrd/directdoc.asp?DDFDocuments/t/G/TBTN22/BRA1332.DOCX")</f>
        <v>https://docs.wto.org/imrd/directdoc.asp?DDFDocuments/t/G/TBTN22/BRA1332.DOCX</v>
      </c>
      <c r="M139" s="4" t="str">
        <f>HYPERLINK("https://docs.wto.org/imrd/directdoc.asp?DDFDocuments/u/G/TBTN22/BRA1332.DOCX", "https://docs.wto.org/imrd/directdoc.asp?DDFDocuments/u/G/TBTN22/BRA1332.DOCX")</f>
        <v>https://docs.wto.org/imrd/directdoc.asp?DDFDocuments/u/G/TBTN22/BRA1332.DOCX</v>
      </c>
      <c r="N139" t="str">
        <f>HYPERLINK("https://docs.wto.org/imrd/directdoc.asp?DDFDocuments/v/G/TBTN22/BRA1332.DOCX", "https://docs.wto.org/imrd/directdoc.asp?DDFDocuments/v/G/TBTN22/BRA1332.DOCX")</f>
        <v>https://docs.wto.org/imrd/directdoc.asp?DDFDocuments/v/G/TBTN22/BRA1332.DOCX</v>
      </c>
    </row>
    <row r="140" spans="1:14" ht="30">
      <c r="A140" s="7" t="s">
        <v>800</v>
      </c>
      <c r="B140" s="5" t="str">
        <f>HYPERLINK("https://epingalert.org/en/Search?viewData= G/TBT/N/LKA/50"," G/TBT/N/LKA/50")</f>
        <v xml:space="preserve"> G/TBT/N/LKA/50</v>
      </c>
      <c r="C140" s="4" t="s">
        <v>668</v>
      </c>
      <c r="D140" s="5" t="s">
        <v>669</v>
      </c>
      <c r="E140" s="6">
        <v>44696</v>
      </c>
      <c r="F140" s="5" t="s">
        <v>670</v>
      </c>
      <c r="G140" s="4" t="s">
        <v>16</v>
      </c>
      <c r="H140" s="4" t="s">
        <v>94</v>
      </c>
      <c r="I140" s="4" t="s">
        <v>16</v>
      </c>
      <c r="K140" s="5" t="s">
        <v>489</v>
      </c>
      <c r="L140" s="4" t="str">
        <f>HYPERLINK("https://docs.wto.org/imrd/directdoc.asp?DDFDocuments/t/G/TBTN22/BRA1340.DOCX", "https://docs.wto.org/imrd/directdoc.asp?DDFDocuments/t/G/TBTN22/BRA1340.DOCX")</f>
        <v>https://docs.wto.org/imrd/directdoc.asp?DDFDocuments/t/G/TBTN22/BRA1340.DOCX</v>
      </c>
      <c r="M140" s="4" t="str">
        <f>HYPERLINK("https://docs.wto.org/imrd/directdoc.asp?DDFDocuments/u/G/TBTN22/BRA1340.DOCX", "https://docs.wto.org/imrd/directdoc.asp?DDFDocuments/u/G/TBTN22/BRA1340.DOCX")</f>
        <v>https://docs.wto.org/imrd/directdoc.asp?DDFDocuments/u/G/TBTN22/BRA1340.DOCX</v>
      </c>
      <c r="N140" t="str">
        <f>HYPERLINK("https://docs.wto.org/imrd/directdoc.asp?DDFDocuments/v/G/TBTN22/BRA1340.DOCX", "https://docs.wto.org/imrd/directdoc.asp?DDFDocuments/v/G/TBTN22/BRA1340.DOCX")</f>
        <v>https://docs.wto.org/imrd/directdoc.asp?DDFDocuments/v/G/TBTN22/BRA1340.DOCX</v>
      </c>
    </row>
    <row r="141" spans="1:14" ht="60">
      <c r="A141" s="5" t="s">
        <v>684</v>
      </c>
      <c r="B141" s="5" t="str">
        <f>HYPERLINK("https://epingalert.org/en/Search?viewData= G/TBT/N/RUS/130"," G/TBT/N/RUS/130")</f>
        <v xml:space="preserve"> G/TBT/N/RUS/130</v>
      </c>
      <c r="C141" s="4" t="s">
        <v>20</v>
      </c>
      <c r="D141" s="5" t="s">
        <v>21</v>
      </c>
      <c r="E141" s="6">
        <v>44740</v>
      </c>
      <c r="F141" s="5" t="s">
        <v>22</v>
      </c>
      <c r="G141" s="4" t="s">
        <v>16</v>
      </c>
      <c r="H141" s="4" t="s">
        <v>23</v>
      </c>
      <c r="I141" s="4" t="s">
        <v>16</v>
      </c>
      <c r="K141" s="5" t="s">
        <v>492</v>
      </c>
      <c r="L141" s="4" t="str">
        <f>HYPERLINK("https://docs.wto.org/imrd/directdoc.asp?DDFDocuments/t/G/TBTN22/BRA1345.DOCX", "https://docs.wto.org/imrd/directdoc.asp?DDFDocuments/t/G/TBTN22/BRA1345.DOCX")</f>
        <v>https://docs.wto.org/imrd/directdoc.asp?DDFDocuments/t/G/TBTN22/BRA1345.DOCX</v>
      </c>
      <c r="M141" s="4" t="str">
        <f>HYPERLINK("https://docs.wto.org/imrd/directdoc.asp?DDFDocuments/u/G/TBTN22/BRA1345.DOCX", "https://docs.wto.org/imrd/directdoc.asp?DDFDocuments/u/G/TBTN22/BRA1345.DOCX")</f>
        <v>https://docs.wto.org/imrd/directdoc.asp?DDFDocuments/u/G/TBTN22/BRA1345.DOCX</v>
      </c>
      <c r="N141" t="str">
        <f>HYPERLINK("https://docs.wto.org/imrd/directdoc.asp?DDFDocuments/v/G/TBTN22/BRA1345.DOCX", "https://docs.wto.org/imrd/directdoc.asp?DDFDocuments/v/G/TBTN22/BRA1345.DOCX")</f>
        <v>https://docs.wto.org/imrd/directdoc.asp?DDFDocuments/v/G/TBTN22/BRA1345.DOCX</v>
      </c>
    </row>
    <row r="142" spans="1:14" ht="30">
      <c r="A142" s="5" t="s">
        <v>703</v>
      </c>
      <c r="B142" s="5" t="str">
        <f>HYPERLINK("https://epingalert.org/en/Search?viewData= G/TBT/N/TZA/750"," G/TBT/N/TZA/750")</f>
        <v xml:space="preserve"> G/TBT/N/TZA/750</v>
      </c>
      <c r="C142" s="4" t="s">
        <v>111</v>
      </c>
      <c r="D142" s="5" t="s">
        <v>143</v>
      </c>
      <c r="E142" s="6">
        <v>44736</v>
      </c>
      <c r="F142" s="5" t="s">
        <v>144</v>
      </c>
      <c r="G142" s="4" t="s">
        <v>145</v>
      </c>
      <c r="H142" s="4" t="s">
        <v>146</v>
      </c>
      <c r="I142" s="4" t="s">
        <v>16</v>
      </c>
      <c r="K142" s="5" t="s">
        <v>495</v>
      </c>
      <c r="L142" s="4" t="str">
        <f>HYPERLINK("https://docs.wto.org/imrd/directdoc.asp?DDFDocuments/t/G/TBTN22/BRA1348.DOCX", "https://docs.wto.org/imrd/directdoc.asp?DDFDocuments/t/G/TBTN22/BRA1348.DOCX")</f>
        <v>https://docs.wto.org/imrd/directdoc.asp?DDFDocuments/t/G/TBTN22/BRA1348.DOCX</v>
      </c>
      <c r="M142" s="4" t="str">
        <f>HYPERLINK("https://docs.wto.org/imrd/directdoc.asp?DDFDocuments/u/G/TBTN22/BRA1348.DOCX", "https://docs.wto.org/imrd/directdoc.asp?DDFDocuments/u/G/TBTN22/BRA1348.DOCX")</f>
        <v>https://docs.wto.org/imrd/directdoc.asp?DDFDocuments/u/G/TBTN22/BRA1348.DOCX</v>
      </c>
      <c r="N142" t="str">
        <f>HYPERLINK("https://docs.wto.org/imrd/directdoc.asp?DDFDocuments/v/G/TBTN22/BRA1348.DOCX", "https://docs.wto.org/imrd/directdoc.asp?DDFDocuments/v/G/TBTN22/BRA1348.DOCX")</f>
        <v>https://docs.wto.org/imrd/directdoc.asp?DDFDocuments/v/G/TBTN22/BRA1348.DOCX</v>
      </c>
    </row>
    <row r="143" spans="1:14" ht="30">
      <c r="A143" s="7" t="s">
        <v>714</v>
      </c>
      <c r="B143" s="5" t="str">
        <f>HYPERLINK("https://epingalert.org/en/Search?viewData= G/TBT/N/TZA/748"," G/TBT/N/TZA/748")</f>
        <v xml:space="preserve"> G/TBT/N/TZA/748</v>
      </c>
      <c r="C143" s="4" t="s">
        <v>111</v>
      </c>
      <c r="D143" s="5" t="s">
        <v>193</v>
      </c>
      <c r="E143" s="6">
        <v>44736</v>
      </c>
      <c r="F143" s="5" t="s">
        <v>194</v>
      </c>
      <c r="G143" s="4" t="s">
        <v>195</v>
      </c>
      <c r="H143" s="4" t="s">
        <v>115</v>
      </c>
      <c r="I143" s="4" t="s">
        <v>16</v>
      </c>
      <c r="K143" s="5" t="s">
        <v>498</v>
      </c>
      <c r="L143" s="4" t="str">
        <f>HYPERLINK("https://docs.wto.org/imrd/directdoc.asp?DDFDocuments/t/G/TBTN22/BRA1329.DOCX", "https://docs.wto.org/imrd/directdoc.asp?DDFDocuments/t/G/TBTN22/BRA1329.DOCX")</f>
        <v>https://docs.wto.org/imrd/directdoc.asp?DDFDocuments/t/G/TBTN22/BRA1329.DOCX</v>
      </c>
      <c r="M143" s="4" t="str">
        <f>HYPERLINK("https://docs.wto.org/imrd/directdoc.asp?DDFDocuments/u/G/TBTN22/BRA1329.DOCX", "https://docs.wto.org/imrd/directdoc.asp?DDFDocuments/u/G/TBTN22/BRA1329.DOCX")</f>
        <v>https://docs.wto.org/imrd/directdoc.asp?DDFDocuments/u/G/TBTN22/BRA1329.DOCX</v>
      </c>
      <c r="N143" t="str">
        <f>HYPERLINK("https://docs.wto.org/imrd/directdoc.asp?DDFDocuments/v/G/TBTN22/BRA1329.DOCX", "https://docs.wto.org/imrd/directdoc.asp?DDFDocuments/v/G/TBTN22/BRA1329.DOCX")</f>
        <v>https://docs.wto.org/imrd/directdoc.asp?DDFDocuments/v/G/TBTN22/BRA1329.DOCX</v>
      </c>
    </row>
    <row r="144" spans="1:14" ht="45">
      <c r="A144" s="7" t="s">
        <v>715</v>
      </c>
      <c r="B144" s="5" t="str">
        <f>HYPERLINK("https://epingalert.org/en/Search?viewData= G/TBT/N/TZA/742"," G/TBT/N/TZA/742")</f>
        <v xml:space="preserve"> G/TBT/N/TZA/742</v>
      </c>
      <c r="C144" s="4" t="s">
        <v>111</v>
      </c>
      <c r="D144" s="5" t="s">
        <v>197</v>
      </c>
      <c r="E144" s="6">
        <v>44736</v>
      </c>
      <c r="F144" s="5" t="s">
        <v>198</v>
      </c>
      <c r="G144" s="4" t="s">
        <v>195</v>
      </c>
      <c r="H144" s="4" t="s">
        <v>115</v>
      </c>
      <c r="I144" s="4" t="s">
        <v>16</v>
      </c>
      <c r="K144" s="5" t="s">
        <v>501</v>
      </c>
      <c r="L144" s="4" t="str">
        <f>HYPERLINK("https://docs.wto.org/imrd/directdoc.asp?DDFDocuments/t/G/TBTN22/BRA1344.DOCX", "https://docs.wto.org/imrd/directdoc.asp?DDFDocuments/t/G/TBTN22/BRA1344.DOCX")</f>
        <v>https://docs.wto.org/imrd/directdoc.asp?DDFDocuments/t/G/TBTN22/BRA1344.DOCX</v>
      </c>
      <c r="M144" s="4" t="str">
        <f>HYPERLINK("https://docs.wto.org/imrd/directdoc.asp?DDFDocuments/u/G/TBTN22/BRA1344.DOCX", "https://docs.wto.org/imrd/directdoc.asp?DDFDocuments/u/G/TBTN22/BRA1344.DOCX")</f>
        <v>https://docs.wto.org/imrd/directdoc.asp?DDFDocuments/u/G/TBTN22/BRA1344.DOCX</v>
      </c>
      <c r="N144" t="str">
        <f>HYPERLINK("https://docs.wto.org/imrd/directdoc.asp?DDFDocuments/v/G/TBTN22/BRA1344.DOCX", "https://docs.wto.org/imrd/directdoc.asp?DDFDocuments/v/G/TBTN22/BRA1344.DOCX")</f>
        <v>https://docs.wto.org/imrd/directdoc.asp?DDFDocuments/v/G/TBTN22/BRA1344.DOCX</v>
      </c>
    </row>
    <row r="145" spans="1:14" ht="45">
      <c r="A145" s="7" t="s">
        <v>770</v>
      </c>
      <c r="B145" s="5" t="str">
        <f>HYPERLINK("https://epingalert.org/en/Search?viewData= G/TBT/N/BRA/1347"," G/TBT/N/BRA/1347")</f>
        <v xml:space="preserve"> G/TBT/N/BRA/1347</v>
      </c>
      <c r="C145" s="4" t="s">
        <v>238</v>
      </c>
      <c r="D145" s="5" t="s">
        <v>475</v>
      </c>
      <c r="E145" s="6" t="s">
        <v>16</v>
      </c>
      <c r="F145" s="5" t="s">
        <v>476</v>
      </c>
      <c r="G145" s="4" t="s">
        <v>16</v>
      </c>
      <c r="H145" s="4" t="s">
        <v>94</v>
      </c>
      <c r="I145" s="4" t="s">
        <v>16</v>
      </c>
      <c r="K145" s="5" t="s">
        <v>504</v>
      </c>
      <c r="L145" s="4" t="str">
        <f>HYPERLINK("https://docs.wto.org/imrd/directdoc.asp?DDFDocuments/t/G/TBTN22/BRA1331.DOCX", "https://docs.wto.org/imrd/directdoc.asp?DDFDocuments/t/G/TBTN22/BRA1331.DOCX")</f>
        <v>https://docs.wto.org/imrd/directdoc.asp?DDFDocuments/t/G/TBTN22/BRA1331.DOCX</v>
      </c>
      <c r="M145" s="4" t="str">
        <f>HYPERLINK("https://docs.wto.org/imrd/directdoc.asp?DDFDocuments/u/G/TBTN22/BRA1331.DOCX", "https://docs.wto.org/imrd/directdoc.asp?DDFDocuments/u/G/TBTN22/BRA1331.DOCX")</f>
        <v>https://docs.wto.org/imrd/directdoc.asp?DDFDocuments/u/G/TBTN22/BRA1331.DOCX</v>
      </c>
      <c r="N145" t="str">
        <f>HYPERLINK("https://docs.wto.org/imrd/directdoc.asp?DDFDocuments/v/G/TBTN22/BRA1331.DOCX", "https://docs.wto.org/imrd/directdoc.asp?DDFDocuments/v/G/TBTN22/BRA1331.DOCX")</f>
        <v>https://docs.wto.org/imrd/directdoc.asp?DDFDocuments/v/G/TBTN22/BRA1331.DOCX</v>
      </c>
    </row>
    <row r="146" spans="1:14" ht="45">
      <c r="A146" s="7" t="s">
        <v>786</v>
      </c>
      <c r="B146" s="5" t="str">
        <f>HYPERLINK("https://epingalert.org/en/Search?viewData= G/TBT/N/BRA/1318"," G/TBT/N/BRA/1318")</f>
        <v xml:space="preserve"> G/TBT/N/BRA/1318</v>
      </c>
      <c r="C146" s="4" t="s">
        <v>238</v>
      </c>
      <c r="D146" s="5" t="s">
        <v>582</v>
      </c>
      <c r="E146" s="6" t="s">
        <v>16</v>
      </c>
      <c r="F146" s="5" t="s">
        <v>583</v>
      </c>
      <c r="G146" s="4" t="s">
        <v>16</v>
      </c>
      <c r="H146" s="4" t="s">
        <v>94</v>
      </c>
      <c r="I146" s="4" t="s">
        <v>16</v>
      </c>
      <c r="K146" s="5" t="s">
        <v>507</v>
      </c>
      <c r="L146" s="4" t="str">
        <f>HYPERLINK("https://docs.wto.org/imrd/directdoc.asp?DDFDocuments/t/G/TBTN22/BRA1336.DOCX", "https://docs.wto.org/imrd/directdoc.asp?DDFDocuments/t/G/TBTN22/BRA1336.DOCX")</f>
        <v>https://docs.wto.org/imrd/directdoc.asp?DDFDocuments/t/G/TBTN22/BRA1336.DOCX</v>
      </c>
      <c r="M146" s="4" t="str">
        <f>HYPERLINK("https://docs.wto.org/imrd/directdoc.asp?DDFDocuments/u/G/TBTN22/BRA1336.DOCX", "https://docs.wto.org/imrd/directdoc.asp?DDFDocuments/u/G/TBTN22/BRA1336.DOCX")</f>
        <v>https://docs.wto.org/imrd/directdoc.asp?DDFDocuments/u/G/TBTN22/BRA1336.DOCX</v>
      </c>
      <c r="N146" t="str">
        <f>HYPERLINK("https://docs.wto.org/imrd/directdoc.asp?DDFDocuments/v/G/TBTN22/BRA1336.DOCX", "https://docs.wto.org/imrd/directdoc.asp?DDFDocuments/v/G/TBTN22/BRA1336.DOCX")</f>
        <v>https://docs.wto.org/imrd/directdoc.asp?DDFDocuments/v/G/TBTN22/BRA1336.DOCX</v>
      </c>
    </row>
    <row r="147" spans="1:14" ht="30">
      <c r="A147" s="7" t="s">
        <v>786</v>
      </c>
      <c r="B147" s="5" t="str">
        <f>HYPERLINK("https://epingalert.org/en/Search?viewData= G/TBT/N/BRA/1317"," G/TBT/N/BRA/1317")</f>
        <v xml:space="preserve"> G/TBT/N/BRA/1317</v>
      </c>
      <c r="C147" s="4" t="s">
        <v>238</v>
      </c>
      <c r="D147" s="5" t="s">
        <v>633</v>
      </c>
      <c r="E147" s="6" t="s">
        <v>16</v>
      </c>
      <c r="F147" s="5" t="s">
        <v>634</v>
      </c>
      <c r="G147" s="4" t="s">
        <v>16</v>
      </c>
      <c r="H147" s="4" t="s">
        <v>94</v>
      </c>
      <c r="I147" s="4" t="s">
        <v>16</v>
      </c>
      <c r="K147" s="5" t="s">
        <v>510</v>
      </c>
      <c r="L147" s="4" t="str">
        <f>HYPERLINK("https://docs.wto.org/imrd/directdoc.asp?DDFDocuments/t/G/TBTN22/BRA1342.DOCX", "https://docs.wto.org/imrd/directdoc.asp?DDFDocuments/t/G/TBTN22/BRA1342.DOCX")</f>
        <v>https://docs.wto.org/imrd/directdoc.asp?DDFDocuments/t/G/TBTN22/BRA1342.DOCX</v>
      </c>
      <c r="M147" s="4" t="str">
        <f>HYPERLINK("https://docs.wto.org/imrd/directdoc.asp?DDFDocuments/u/G/TBTN22/BRA1342.DOCX", "https://docs.wto.org/imrd/directdoc.asp?DDFDocuments/u/G/TBTN22/BRA1342.DOCX")</f>
        <v>https://docs.wto.org/imrd/directdoc.asp?DDFDocuments/u/G/TBTN22/BRA1342.DOCX</v>
      </c>
      <c r="N147" t="str">
        <f>HYPERLINK("https://docs.wto.org/imrd/directdoc.asp?DDFDocuments/v/G/TBTN22/BRA1342.DOCX", "https://docs.wto.org/imrd/directdoc.asp?DDFDocuments/v/G/TBTN22/BRA1342.DOCX")</f>
        <v>https://docs.wto.org/imrd/directdoc.asp?DDFDocuments/v/G/TBTN22/BRA1342.DOCX</v>
      </c>
    </row>
    <row r="148" spans="1:14" ht="45">
      <c r="A148" s="7" t="s">
        <v>786</v>
      </c>
      <c r="B148" s="5" t="str">
        <f>HYPERLINK("https://epingalert.org/en/Search?viewData= G/TBT/N/BRA/1316"," G/TBT/N/BRA/1316")</f>
        <v xml:space="preserve"> G/TBT/N/BRA/1316</v>
      </c>
      <c r="C148" s="4" t="s">
        <v>238</v>
      </c>
      <c r="D148" s="5" t="s">
        <v>654</v>
      </c>
      <c r="E148" s="6" t="s">
        <v>16</v>
      </c>
      <c r="F148" s="5" t="s">
        <v>655</v>
      </c>
      <c r="G148" s="4" t="s">
        <v>16</v>
      </c>
      <c r="H148" s="4" t="s">
        <v>94</v>
      </c>
      <c r="I148" s="4" t="s">
        <v>16</v>
      </c>
      <c r="K148" s="5" t="s">
        <v>514</v>
      </c>
      <c r="L148" s="4" t="str">
        <f>HYPERLINK("https://docs.wto.org/imrd/directdoc.asp?DDFDocuments/t/G/TBTN22/SAU1234.DOCX", "https://docs.wto.org/imrd/directdoc.asp?DDFDocuments/t/G/TBTN22/SAU1234.DOCX")</f>
        <v>https://docs.wto.org/imrd/directdoc.asp?DDFDocuments/t/G/TBTN22/SAU1234.DOCX</v>
      </c>
      <c r="M148" s="4" t="str">
        <f>HYPERLINK("https://docs.wto.org/imrd/directdoc.asp?DDFDocuments/u/G/TBTN22/SAU1234.DOCX", "https://docs.wto.org/imrd/directdoc.asp?DDFDocuments/u/G/TBTN22/SAU1234.DOCX")</f>
        <v>https://docs.wto.org/imrd/directdoc.asp?DDFDocuments/u/G/TBTN22/SAU1234.DOCX</v>
      </c>
      <c r="N148" t="str">
        <f>HYPERLINK("https://docs.wto.org/imrd/directdoc.asp?DDFDocuments/v/G/TBTN22/SAU1234.DOCX", "https://docs.wto.org/imrd/directdoc.asp?DDFDocuments/v/G/TBTN22/SAU1234.DOCX")</f>
        <v>https://docs.wto.org/imrd/directdoc.asp?DDFDocuments/v/G/TBTN22/SAU1234.DOCX</v>
      </c>
    </row>
    <row r="149" spans="1:14" ht="45">
      <c r="A149" s="7" t="s">
        <v>735</v>
      </c>
      <c r="B149" s="5" t="str">
        <f>HYPERLINK("https://epingalert.org/en/Search?viewData= G/TBT/N/CHN/1668"," G/TBT/N/CHN/1668")</f>
        <v xml:space="preserve"> G/TBT/N/CHN/1668</v>
      </c>
      <c r="C149" s="4" t="s">
        <v>80</v>
      </c>
      <c r="D149" s="5" t="s">
        <v>293</v>
      </c>
      <c r="E149" s="6">
        <v>44725</v>
      </c>
      <c r="F149" s="5" t="s">
        <v>294</v>
      </c>
      <c r="G149" s="4" t="s">
        <v>295</v>
      </c>
      <c r="H149" s="4" t="s">
        <v>296</v>
      </c>
      <c r="I149" s="4" t="s">
        <v>16</v>
      </c>
      <c r="K149" s="5" t="s">
        <v>517</v>
      </c>
      <c r="L149" s="4" t="str">
        <f>HYPERLINK("https://docs.wto.org/imrd/directdoc.asp?DDFDocuments/t/G/TBTN22/BRA1341.DOCX", "https://docs.wto.org/imrd/directdoc.asp?DDFDocuments/t/G/TBTN22/BRA1341.DOCX")</f>
        <v>https://docs.wto.org/imrd/directdoc.asp?DDFDocuments/t/G/TBTN22/BRA1341.DOCX</v>
      </c>
      <c r="M149" s="4" t="str">
        <f>HYPERLINK("https://docs.wto.org/imrd/directdoc.asp?DDFDocuments/u/G/TBTN22/BRA1341.DOCX", "https://docs.wto.org/imrd/directdoc.asp?DDFDocuments/u/G/TBTN22/BRA1341.DOCX")</f>
        <v>https://docs.wto.org/imrd/directdoc.asp?DDFDocuments/u/G/TBTN22/BRA1341.DOCX</v>
      </c>
      <c r="N149" t="str">
        <f>HYPERLINK("https://docs.wto.org/imrd/directdoc.asp?DDFDocuments/v/G/TBTN22/BRA1341.DOCX", "https://docs.wto.org/imrd/directdoc.asp?DDFDocuments/v/G/TBTN22/BRA1341.DOCX")</f>
        <v>https://docs.wto.org/imrd/directdoc.asp?DDFDocuments/v/G/TBTN22/BRA1341.DOCX</v>
      </c>
    </row>
    <row r="150" spans="1:14" ht="195">
      <c r="A150" s="5" t="s">
        <v>746</v>
      </c>
      <c r="B150" s="5" t="str">
        <f>HYPERLINK("https://epingalert.org/en/Search?viewData= G/TBT/N/USA/1690/Add.2"," G/TBT/N/USA/1690/Add.2")</f>
        <v xml:space="preserve"> G/TBT/N/USA/1690/Add.2</v>
      </c>
      <c r="C150" s="4" t="s">
        <v>39</v>
      </c>
      <c r="D150" s="5" t="s">
        <v>342</v>
      </c>
      <c r="E150" s="6" t="s">
        <v>16</v>
      </c>
      <c r="F150" s="5" t="s">
        <v>343</v>
      </c>
      <c r="G150" s="4" t="s">
        <v>344</v>
      </c>
      <c r="H150" s="4" t="s">
        <v>16</v>
      </c>
      <c r="I150" s="4" t="s">
        <v>16</v>
      </c>
      <c r="K150" s="5" t="s">
        <v>521</v>
      </c>
      <c r="L150" s="4" t="str">
        <f>HYPERLINK("https://docs.wto.org/imrd/directdoc.asp?DDFDocuments/t/G/TBTN22/THA663.DOCX", "https://docs.wto.org/imrd/directdoc.asp?DDFDocuments/t/G/TBTN22/THA663.DOCX")</f>
        <v>https://docs.wto.org/imrd/directdoc.asp?DDFDocuments/t/G/TBTN22/THA663.DOCX</v>
      </c>
      <c r="M150" s="4" t="str">
        <f>HYPERLINK("https://docs.wto.org/imrd/directdoc.asp?DDFDocuments/u/G/TBTN22/THA663.DOCX", "https://docs.wto.org/imrd/directdoc.asp?DDFDocuments/u/G/TBTN22/THA663.DOCX")</f>
        <v>https://docs.wto.org/imrd/directdoc.asp?DDFDocuments/u/G/TBTN22/THA663.DOCX</v>
      </c>
      <c r="N150" t="str">
        <f>HYPERLINK("https://docs.wto.org/imrd/directdoc.asp?DDFDocuments/v/G/TBTN22/THA663.DOCX", "https://docs.wto.org/imrd/directdoc.asp?DDFDocuments/v/G/TBTN22/THA663.DOCX")</f>
        <v>https://docs.wto.org/imrd/directdoc.asp?DDFDocuments/v/G/TBTN22/THA663.DOCX</v>
      </c>
    </row>
    <row r="151" spans="1:14" ht="60">
      <c r="A151" s="7" t="s">
        <v>784</v>
      </c>
      <c r="B151" s="5" t="str">
        <f>HYPERLINK("https://epingalert.org/en/Search?viewData= G/TBT/N/CAN/668"," G/TBT/N/CAN/668")</f>
        <v xml:space="preserve"> G/TBT/N/CAN/668</v>
      </c>
      <c r="C151" s="4" t="s">
        <v>209</v>
      </c>
      <c r="D151" s="5" t="s">
        <v>574</v>
      </c>
      <c r="E151" s="6" t="s">
        <v>16</v>
      </c>
      <c r="F151" s="5" t="s">
        <v>575</v>
      </c>
      <c r="G151" s="4" t="s">
        <v>576</v>
      </c>
      <c r="H151" s="4" t="s">
        <v>38</v>
      </c>
      <c r="I151" s="4" t="s">
        <v>16</v>
      </c>
      <c r="K151" s="5" t="s">
        <v>525</v>
      </c>
      <c r="L151" s="4" t="str">
        <f>HYPERLINK("https://docs.wto.org/imrd/directdoc.asp?DDFDocuments/t/G/TBTN22/SWE140.DOCX", "https://docs.wto.org/imrd/directdoc.asp?DDFDocuments/t/G/TBTN22/SWE140.DOCX")</f>
        <v>https://docs.wto.org/imrd/directdoc.asp?DDFDocuments/t/G/TBTN22/SWE140.DOCX</v>
      </c>
      <c r="M151" s="4" t="str">
        <f>HYPERLINK("https://docs.wto.org/imrd/directdoc.asp?DDFDocuments/u/G/TBTN22/SWE140.DOCX", "https://docs.wto.org/imrd/directdoc.asp?DDFDocuments/u/G/TBTN22/SWE140.DOCX")</f>
        <v>https://docs.wto.org/imrd/directdoc.asp?DDFDocuments/u/G/TBTN22/SWE140.DOCX</v>
      </c>
      <c r="N151" t="str">
        <f>HYPERLINK("https://docs.wto.org/imrd/directdoc.asp?DDFDocuments/v/G/TBTN22/SWE140.DOCX", "https://docs.wto.org/imrd/directdoc.asp?DDFDocuments/v/G/TBTN22/SWE140.DOCX")</f>
        <v>https://docs.wto.org/imrd/directdoc.asp?DDFDocuments/v/G/TBTN22/SWE140.DOCX</v>
      </c>
    </row>
    <row r="152" spans="1:14" ht="75">
      <c r="A152" s="7" t="s">
        <v>718</v>
      </c>
      <c r="B152" s="5" t="str">
        <f>HYPERLINK("https://epingalert.org/en/Search?viewData= G/TBT/N/CAN/670"," G/TBT/N/CAN/670")</f>
        <v xml:space="preserve"> G/TBT/N/CAN/670</v>
      </c>
      <c r="C152" s="4" t="s">
        <v>209</v>
      </c>
      <c r="D152" s="5" t="s">
        <v>210</v>
      </c>
      <c r="E152" s="6">
        <v>44748</v>
      </c>
      <c r="F152" s="5" t="s">
        <v>211</v>
      </c>
      <c r="G152" s="4" t="s">
        <v>212</v>
      </c>
      <c r="H152" s="4" t="s">
        <v>38</v>
      </c>
      <c r="I152" s="4" t="s">
        <v>16</v>
      </c>
      <c r="K152" s="5" t="s">
        <v>530</v>
      </c>
      <c r="L152" s="4" t="str">
        <f>HYPERLINK("https://docs.wto.org/imrd/directdoc.asp?DDFDocuments/t/G/TBTN22/PRY132.DOCX", "https://docs.wto.org/imrd/directdoc.asp?DDFDocuments/t/G/TBTN22/PRY132.DOCX")</f>
        <v>https://docs.wto.org/imrd/directdoc.asp?DDFDocuments/t/G/TBTN22/PRY132.DOCX</v>
      </c>
      <c r="M152" s="4" t="str">
        <f>HYPERLINK("https://docs.wto.org/imrd/directdoc.asp?DDFDocuments/u/G/TBTN22/PRY132.DOCX", "https://docs.wto.org/imrd/directdoc.asp?DDFDocuments/u/G/TBTN22/PRY132.DOCX")</f>
        <v>https://docs.wto.org/imrd/directdoc.asp?DDFDocuments/u/G/TBTN22/PRY132.DOCX</v>
      </c>
      <c r="N152" t="str">
        <f>HYPERLINK("https://docs.wto.org/imrd/directdoc.asp?DDFDocuments/v/G/TBTN22/PRY132.DOCX", "https://docs.wto.org/imrd/directdoc.asp?DDFDocuments/v/G/TBTN22/PRY132.DOCX")</f>
        <v>https://docs.wto.org/imrd/directdoc.asp?DDFDocuments/v/G/TBTN22/PRY132.DOCX</v>
      </c>
    </row>
    <row r="153" spans="1:14" ht="75">
      <c r="A153" s="7" t="s">
        <v>731</v>
      </c>
      <c r="B153" s="5" t="str">
        <f>HYPERLINK("https://epingalert.org/en/Search?viewData= G/TBT/N/USA/1851"," G/TBT/N/USA/1851")</f>
        <v xml:space="preserve"> G/TBT/N/USA/1851</v>
      </c>
      <c r="C153" s="4" t="s">
        <v>39</v>
      </c>
      <c r="D153" s="5" t="s">
        <v>274</v>
      </c>
      <c r="E153" s="6" t="s">
        <v>16</v>
      </c>
      <c r="F153" s="5" t="s">
        <v>275</v>
      </c>
      <c r="G153" s="4" t="s">
        <v>276</v>
      </c>
      <c r="H153" s="4" t="s">
        <v>277</v>
      </c>
      <c r="I153" s="4" t="s">
        <v>16</v>
      </c>
      <c r="K153" s="5" t="s">
        <v>533</v>
      </c>
      <c r="L153" s="4" t="str">
        <f>HYPERLINK("https://docs.wto.org/imrd/directdoc.asp?DDFDocuments/t/G/TBTN22/PER140.DOCX", "https://docs.wto.org/imrd/directdoc.asp?DDFDocuments/t/G/TBTN22/PER140.DOCX")</f>
        <v>https://docs.wto.org/imrd/directdoc.asp?DDFDocuments/t/G/TBTN22/PER140.DOCX</v>
      </c>
      <c r="M153" s="4" t="str">
        <f>HYPERLINK("https://docs.wto.org/imrd/directdoc.asp?DDFDocuments/u/G/TBTN22/PER140.DOCX", "https://docs.wto.org/imrd/directdoc.asp?DDFDocuments/u/G/TBTN22/PER140.DOCX")</f>
        <v>https://docs.wto.org/imrd/directdoc.asp?DDFDocuments/u/G/TBTN22/PER140.DOCX</v>
      </c>
      <c r="N153" t="str">
        <f>HYPERLINK("https://docs.wto.org/imrd/directdoc.asp?DDFDocuments/v/G/TBTN22/PER140.DOCX", "https://docs.wto.org/imrd/directdoc.asp?DDFDocuments/v/G/TBTN22/PER140.DOCX")</f>
        <v>https://docs.wto.org/imrd/directdoc.asp?DDFDocuments/v/G/TBTN22/PER140.DOCX</v>
      </c>
    </row>
    <row r="154" spans="1:14" ht="30">
      <c r="A154" s="7" t="s">
        <v>724</v>
      </c>
      <c r="B154" s="5" t="str">
        <f>HYPERLINK("https://epingalert.org/en/Search?viewData= G/TBT/N/JPN/735"," G/TBT/N/JPN/735")</f>
        <v xml:space="preserve"> G/TBT/N/JPN/735</v>
      </c>
      <c r="C154" s="4" t="s">
        <v>35</v>
      </c>
      <c r="D154" s="5" t="s">
        <v>240</v>
      </c>
      <c r="E154" s="6">
        <v>44732</v>
      </c>
      <c r="F154" s="5" t="s">
        <v>241</v>
      </c>
      <c r="G154" s="4" t="s">
        <v>16</v>
      </c>
      <c r="H154" s="4" t="s">
        <v>38</v>
      </c>
      <c r="I154" s="4" t="s">
        <v>16</v>
      </c>
      <c r="K154" s="5" t="s">
        <v>538</v>
      </c>
      <c r="L154" s="4" t="str">
        <f>HYPERLINK("https://docs.wto.org/imrd/directdoc.asp?DDFDocuments/t/G/TBTN22/BDI232.DOCX", "https://docs.wto.org/imrd/directdoc.asp?DDFDocuments/t/G/TBTN22/BDI232.DOCX")</f>
        <v>https://docs.wto.org/imrd/directdoc.asp?DDFDocuments/t/G/TBTN22/BDI232.DOCX</v>
      </c>
      <c r="M154" s="4" t="str">
        <f>HYPERLINK("https://docs.wto.org/imrd/directdoc.asp?DDFDocuments/u/G/TBTN22/BDI232.DOCX", "https://docs.wto.org/imrd/directdoc.asp?DDFDocuments/u/G/TBTN22/BDI232.DOCX")</f>
        <v>https://docs.wto.org/imrd/directdoc.asp?DDFDocuments/u/G/TBTN22/BDI232.DOCX</v>
      </c>
      <c r="N154" t="str">
        <f>HYPERLINK("https://docs.wto.org/imrd/directdoc.asp?DDFDocuments/v/G/TBTN22/BDI232.DOCX", "https://docs.wto.org/imrd/directdoc.asp?DDFDocuments/v/G/TBTN22/BDI232.DOCX")</f>
        <v>https://docs.wto.org/imrd/directdoc.asp?DDFDocuments/v/G/TBTN22/BDI232.DOCX</v>
      </c>
    </row>
    <row r="155" spans="1:14" ht="120">
      <c r="A155" s="7" t="s">
        <v>798</v>
      </c>
      <c r="B155" s="5" t="str">
        <f>HYPERLINK("https://epingalert.org/en/Search?viewData= G/TBT/N/CHN/1663"," G/TBT/N/CHN/1663")</f>
        <v xml:space="preserve"> G/TBT/N/CHN/1663</v>
      </c>
      <c r="C155" s="4" t="s">
        <v>80</v>
      </c>
      <c r="D155" s="5" t="s">
        <v>663</v>
      </c>
      <c r="E155" s="6">
        <v>44715</v>
      </c>
      <c r="F155" s="5" t="s">
        <v>664</v>
      </c>
      <c r="G155" s="4" t="s">
        <v>601</v>
      </c>
      <c r="H155" s="4" t="s">
        <v>129</v>
      </c>
      <c r="I155" s="4" t="s">
        <v>16</v>
      </c>
      <c r="K155" s="5" t="s">
        <v>541</v>
      </c>
      <c r="L155" s="4" t="str">
        <f>HYPERLINK("https://docs.wto.org/imrd/directdoc.asp?DDFDocuments/t/G/TBTN22/BDI231.DOCX", "https://docs.wto.org/imrd/directdoc.asp?DDFDocuments/t/G/TBTN22/BDI231.DOCX")</f>
        <v>https://docs.wto.org/imrd/directdoc.asp?DDFDocuments/t/G/TBTN22/BDI231.DOCX</v>
      </c>
      <c r="M155" s="4" t="str">
        <f>HYPERLINK("https://docs.wto.org/imrd/directdoc.asp?DDFDocuments/u/G/TBTN22/BDI231.DOCX", "https://docs.wto.org/imrd/directdoc.asp?DDFDocuments/u/G/TBTN22/BDI231.DOCX")</f>
        <v>https://docs.wto.org/imrd/directdoc.asp?DDFDocuments/u/G/TBTN22/BDI231.DOCX</v>
      </c>
      <c r="N155" t="str">
        <f>HYPERLINK("https://docs.wto.org/imrd/directdoc.asp?DDFDocuments/v/G/TBTN22/BDI231.DOCX", "https://docs.wto.org/imrd/directdoc.asp?DDFDocuments/v/G/TBTN22/BDI231.DOCX")</f>
        <v>https://docs.wto.org/imrd/directdoc.asp?DDFDocuments/v/G/TBTN22/BDI231.DOCX</v>
      </c>
    </row>
    <row r="156" spans="1:14" ht="60">
      <c r="A156" s="7" t="s">
        <v>716</v>
      </c>
      <c r="B156" s="5" t="str">
        <f>HYPERLINK("https://epingalert.org/en/Search?viewData= G/TBT/N/TZA/747"," G/TBT/N/TZA/747")</f>
        <v xml:space="preserve"> G/TBT/N/TZA/747</v>
      </c>
      <c r="C156" s="4" t="s">
        <v>111</v>
      </c>
      <c r="D156" s="5" t="s">
        <v>200</v>
      </c>
      <c r="E156" s="6">
        <v>44736</v>
      </c>
      <c r="F156" s="5" t="s">
        <v>201</v>
      </c>
      <c r="G156" s="4" t="s">
        <v>145</v>
      </c>
      <c r="H156" s="4" t="s">
        <v>29</v>
      </c>
      <c r="I156" s="4" t="s">
        <v>16</v>
      </c>
      <c r="K156" s="5" t="s">
        <v>546</v>
      </c>
      <c r="L156" s="4" t="str">
        <f>HYPERLINK("https://docs.wto.org/imrd/directdoc.asp?DDFDocuments/t/G/TBTN22/BDI234.DOCX", "https://docs.wto.org/imrd/directdoc.asp?DDFDocuments/t/G/TBTN22/BDI234.DOCX")</f>
        <v>https://docs.wto.org/imrd/directdoc.asp?DDFDocuments/t/G/TBTN22/BDI234.DOCX</v>
      </c>
      <c r="M156" s="4" t="str">
        <f>HYPERLINK("https://docs.wto.org/imrd/directdoc.asp?DDFDocuments/u/G/TBTN22/BDI234.DOCX", "https://docs.wto.org/imrd/directdoc.asp?DDFDocuments/u/G/TBTN22/BDI234.DOCX")</f>
        <v>https://docs.wto.org/imrd/directdoc.asp?DDFDocuments/u/G/TBTN22/BDI234.DOCX</v>
      </c>
      <c r="N156" t="str">
        <f>HYPERLINK("https://docs.wto.org/imrd/directdoc.asp?DDFDocuments/v/G/TBTN22/BDI234.DOCX", "https://docs.wto.org/imrd/directdoc.asp?DDFDocuments/v/G/TBTN22/BDI234.DOCX")</f>
        <v>https://docs.wto.org/imrd/directdoc.asp?DDFDocuments/v/G/TBTN22/BDI234.DOCX</v>
      </c>
    </row>
    <row r="157" spans="1:14" ht="150">
      <c r="A157" s="5" t="s">
        <v>33</v>
      </c>
      <c r="B157" s="5" t="str">
        <f>HYPERLINK("https://epingalert.org/en/Search?viewData= G/TBT/N/TUR/195"," G/TBT/N/TUR/195")</f>
        <v xml:space="preserve"> G/TBT/N/TUR/195</v>
      </c>
      <c r="C157" s="4" t="s">
        <v>25</v>
      </c>
      <c r="D157" s="5" t="s">
        <v>31</v>
      </c>
      <c r="E157" s="6">
        <v>44713</v>
      </c>
      <c r="F157" s="5" t="s">
        <v>32</v>
      </c>
      <c r="G157" s="4" t="s">
        <v>16</v>
      </c>
      <c r="H157" s="4" t="s">
        <v>29</v>
      </c>
      <c r="I157" s="4" t="s">
        <v>16</v>
      </c>
      <c r="K157" s="5" t="s">
        <v>538</v>
      </c>
      <c r="L157" s="4" t="str">
        <f>HYPERLINK("https://docs.wto.org/imrd/directdoc.asp?DDFDocuments/t/G/TBTN22/BDI232.DOCX", "https://docs.wto.org/imrd/directdoc.asp?DDFDocuments/t/G/TBTN22/BDI232.DOCX")</f>
        <v>https://docs.wto.org/imrd/directdoc.asp?DDFDocuments/t/G/TBTN22/BDI232.DOCX</v>
      </c>
      <c r="M157" s="4" t="str">
        <f>HYPERLINK("https://docs.wto.org/imrd/directdoc.asp?DDFDocuments/u/G/TBTN22/BDI232.DOCX", "https://docs.wto.org/imrd/directdoc.asp?DDFDocuments/u/G/TBTN22/BDI232.DOCX")</f>
        <v>https://docs.wto.org/imrd/directdoc.asp?DDFDocuments/u/G/TBTN22/BDI232.DOCX</v>
      </c>
      <c r="N157" t="str">
        <f>HYPERLINK("https://docs.wto.org/imrd/directdoc.asp?DDFDocuments/v/G/TBTN22/BDI232.DOCX", "https://docs.wto.org/imrd/directdoc.asp?DDFDocuments/v/G/TBTN22/BDI232.DOCX")</f>
        <v>https://docs.wto.org/imrd/directdoc.asp?DDFDocuments/v/G/TBTN22/BDI232.DOCX</v>
      </c>
    </row>
    <row r="158" spans="1:14" ht="45">
      <c r="A158" s="7" t="s">
        <v>713</v>
      </c>
      <c r="B158" s="5" t="str">
        <f>HYPERLINK("https://epingalert.org/en/Search?viewData= G/TBT/N/TZA/738"," G/TBT/N/TZA/738")</f>
        <v xml:space="preserve"> G/TBT/N/TZA/738</v>
      </c>
      <c r="C158" s="4" t="s">
        <v>111</v>
      </c>
      <c r="D158" s="5" t="s">
        <v>190</v>
      </c>
      <c r="E158" s="6">
        <v>44736</v>
      </c>
      <c r="F158" s="5" t="s">
        <v>191</v>
      </c>
      <c r="G158" s="4" t="s">
        <v>167</v>
      </c>
      <c r="H158" s="4" t="s">
        <v>120</v>
      </c>
      <c r="I158" s="4" t="s">
        <v>16</v>
      </c>
      <c r="K158" s="5" t="s">
        <v>541</v>
      </c>
      <c r="L158" s="4" t="str">
        <f>HYPERLINK("https://docs.wto.org/imrd/directdoc.asp?DDFDocuments/t/G/TBTN22/BDI231.DOCX", "https://docs.wto.org/imrd/directdoc.asp?DDFDocuments/t/G/TBTN22/BDI231.DOCX")</f>
        <v>https://docs.wto.org/imrd/directdoc.asp?DDFDocuments/t/G/TBTN22/BDI231.DOCX</v>
      </c>
      <c r="M158" s="4" t="str">
        <f>HYPERLINK("https://docs.wto.org/imrd/directdoc.asp?DDFDocuments/u/G/TBTN22/BDI231.DOCX", "https://docs.wto.org/imrd/directdoc.asp?DDFDocuments/u/G/TBTN22/BDI231.DOCX")</f>
        <v>https://docs.wto.org/imrd/directdoc.asp?DDFDocuments/u/G/TBTN22/BDI231.DOCX</v>
      </c>
      <c r="N158" t="str">
        <f>HYPERLINK("https://docs.wto.org/imrd/directdoc.asp?DDFDocuments/v/G/TBTN22/BDI231.DOCX", "https://docs.wto.org/imrd/directdoc.asp?DDFDocuments/v/G/TBTN22/BDI231.DOCX")</f>
        <v>https://docs.wto.org/imrd/directdoc.asp?DDFDocuments/v/G/TBTN22/BDI231.DOCX</v>
      </c>
    </row>
    <row r="159" spans="1:14" ht="60">
      <c r="A159" s="7" t="s">
        <v>733</v>
      </c>
      <c r="B159" s="5" t="str">
        <f>HYPERLINK("https://epingalert.org/en/Search?viewData= G/TBT/N/UGA/1581"," G/TBT/N/UGA/1581")</f>
        <v xml:space="preserve"> G/TBT/N/UGA/1581</v>
      </c>
      <c r="C159" s="4" t="s">
        <v>283</v>
      </c>
      <c r="D159" s="5" t="s">
        <v>284</v>
      </c>
      <c r="E159" s="6">
        <v>44725</v>
      </c>
      <c r="F159" s="5" t="s">
        <v>285</v>
      </c>
      <c r="G159" s="4" t="s">
        <v>286</v>
      </c>
      <c r="H159" s="4" t="s">
        <v>287</v>
      </c>
      <c r="I159" s="4" t="s">
        <v>16</v>
      </c>
      <c r="K159" s="4"/>
      <c r="L159" s="4" t="str">
        <f>HYPERLINK("https://docs.wto.org/imrd/directdoc.asp?DDFDocuments/t/G/TBTN22/BDI233.DOCX", "https://docs.wto.org/imrd/directdoc.asp?DDFDocuments/t/G/TBTN22/BDI233.DOCX")</f>
        <v>https://docs.wto.org/imrd/directdoc.asp?DDFDocuments/t/G/TBTN22/BDI233.DOCX</v>
      </c>
      <c r="M159" s="4" t="str">
        <f>HYPERLINK("https://docs.wto.org/imrd/directdoc.asp?DDFDocuments/u/G/TBTN22/BDI233.DOCX", "https://docs.wto.org/imrd/directdoc.asp?DDFDocuments/u/G/TBTN22/BDI233.DOCX")</f>
        <v>https://docs.wto.org/imrd/directdoc.asp?DDFDocuments/u/G/TBTN22/BDI233.DOCX</v>
      </c>
      <c r="N159" t="str">
        <f>HYPERLINK("https://docs.wto.org/imrd/directdoc.asp?DDFDocuments/v/G/TBTN22/BDI233.DOCX", "https://docs.wto.org/imrd/directdoc.asp?DDFDocuments/v/G/TBTN22/BDI233.DOCX")</f>
        <v>https://docs.wto.org/imrd/directdoc.asp?DDFDocuments/v/G/TBTN22/BDI233.DOCX</v>
      </c>
    </row>
    <row r="160" spans="1:14" ht="120">
      <c r="A160" s="7" t="s">
        <v>752</v>
      </c>
      <c r="B160" s="5" t="str">
        <f>HYPERLINK("https://epingalert.org/en/Search?viewData= G/TBT/N/USA/1847"," G/TBT/N/USA/1847")</f>
        <v xml:space="preserve"> G/TBT/N/USA/1847</v>
      </c>
      <c r="C160" s="4" t="s">
        <v>39</v>
      </c>
      <c r="D160" s="5" t="s">
        <v>390</v>
      </c>
      <c r="E160" s="6">
        <v>44677</v>
      </c>
      <c r="F160" s="5" t="s">
        <v>391</v>
      </c>
      <c r="G160" s="4" t="s">
        <v>392</v>
      </c>
      <c r="H160" s="4" t="s">
        <v>374</v>
      </c>
      <c r="I160" s="4" t="s">
        <v>16</v>
      </c>
      <c r="K160" s="5" t="s">
        <v>538</v>
      </c>
      <c r="L160" s="4" t="str">
        <f>HYPERLINK("https://docs.wto.org/imrd/directdoc.asp?DDFDocuments/t/G/TBTN22/BDI232.DOCX", "https://docs.wto.org/imrd/directdoc.asp?DDFDocuments/t/G/TBTN22/BDI232.DOCX")</f>
        <v>https://docs.wto.org/imrd/directdoc.asp?DDFDocuments/t/G/TBTN22/BDI232.DOCX</v>
      </c>
      <c r="M160" s="4" t="str">
        <f>HYPERLINK("https://docs.wto.org/imrd/directdoc.asp?DDFDocuments/u/G/TBTN22/BDI232.DOCX", "https://docs.wto.org/imrd/directdoc.asp?DDFDocuments/u/G/TBTN22/BDI232.DOCX")</f>
        <v>https://docs.wto.org/imrd/directdoc.asp?DDFDocuments/u/G/TBTN22/BDI232.DOCX</v>
      </c>
      <c r="N160" t="str">
        <f>HYPERLINK("https://docs.wto.org/imrd/directdoc.asp?DDFDocuments/v/G/TBTN22/BDI232.DOCX", "https://docs.wto.org/imrd/directdoc.asp?DDFDocuments/v/G/TBTN22/BDI232.DOCX")</f>
        <v>https://docs.wto.org/imrd/directdoc.asp?DDFDocuments/v/G/TBTN22/BDI232.DOCX</v>
      </c>
    </row>
    <row r="161" spans="1:14" ht="45">
      <c r="A161" s="7" t="s">
        <v>734</v>
      </c>
      <c r="B161" s="5" t="str">
        <f>HYPERLINK("https://epingalert.org/en/Search?viewData= G/TBT/N/CHN/1667"," G/TBT/N/CHN/1667")</f>
        <v xml:space="preserve"> G/TBT/N/CHN/1667</v>
      </c>
      <c r="C161" s="4" t="s">
        <v>80</v>
      </c>
      <c r="D161" s="5" t="s">
        <v>289</v>
      </c>
      <c r="E161" s="6">
        <v>44725</v>
      </c>
      <c r="F161" s="5" t="s">
        <v>290</v>
      </c>
      <c r="G161" s="4" t="s">
        <v>236</v>
      </c>
      <c r="H161" s="4" t="s">
        <v>291</v>
      </c>
      <c r="I161" s="4" t="s">
        <v>16</v>
      </c>
      <c r="K161" s="5" t="s">
        <v>546</v>
      </c>
      <c r="L161" s="4" t="str">
        <f>HYPERLINK("https://docs.wto.org/imrd/directdoc.asp?DDFDocuments/t/G/TBTN22/BDI234.DOCX", "https://docs.wto.org/imrd/directdoc.asp?DDFDocuments/t/G/TBTN22/BDI234.DOCX")</f>
        <v>https://docs.wto.org/imrd/directdoc.asp?DDFDocuments/t/G/TBTN22/BDI234.DOCX</v>
      </c>
      <c r="M161" s="4" t="str">
        <f>HYPERLINK("https://docs.wto.org/imrd/directdoc.asp?DDFDocuments/u/G/TBTN22/BDI234.DOCX", "https://docs.wto.org/imrd/directdoc.asp?DDFDocuments/u/G/TBTN22/BDI234.DOCX")</f>
        <v>https://docs.wto.org/imrd/directdoc.asp?DDFDocuments/u/G/TBTN22/BDI234.DOCX</v>
      </c>
      <c r="N161" t="str">
        <f>HYPERLINK("https://docs.wto.org/imrd/directdoc.asp?DDFDocuments/v/G/TBTN22/BDI234.DOCX", "https://docs.wto.org/imrd/directdoc.asp?DDFDocuments/v/G/TBTN22/BDI234.DOCX")</f>
        <v>https://docs.wto.org/imrd/directdoc.asp?DDFDocuments/v/G/TBTN22/BDI234.DOCX</v>
      </c>
    </row>
    <row r="162" spans="1:14" ht="45">
      <c r="A162" s="7" t="s">
        <v>743</v>
      </c>
      <c r="B162" s="5" t="str">
        <f>HYPERLINK("https://epingalert.org/en/Search?viewData= G/TBT/N/EU/887"," G/TBT/N/EU/887")</f>
        <v xml:space="preserve"> G/TBT/N/EU/887</v>
      </c>
      <c r="C162" s="4" t="s">
        <v>324</v>
      </c>
      <c r="D162" s="5" t="s">
        <v>325</v>
      </c>
      <c r="E162" s="6">
        <v>44724</v>
      </c>
      <c r="F162" s="5" t="s">
        <v>326</v>
      </c>
      <c r="G162" s="4" t="s">
        <v>16</v>
      </c>
      <c r="H162" s="4" t="s">
        <v>327</v>
      </c>
      <c r="I162" s="4" t="s">
        <v>16</v>
      </c>
      <c r="K162" s="5" t="s">
        <v>555</v>
      </c>
      <c r="L162" s="4" t="str">
        <f>HYPERLINK("https://docs.wto.org/imrd/directdoc.asp?DDFDocuments/t/G/TBTN22/AUS140.DOCX", "https://docs.wto.org/imrd/directdoc.asp?DDFDocuments/t/G/TBTN22/AUS140.DOCX")</f>
        <v>https://docs.wto.org/imrd/directdoc.asp?DDFDocuments/t/G/TBTN22/AUS140.DOCX</v>
      </c>
      <c r="M162" s="4" t="str">
        <f>HYPERLINK("https://docs.wto.org/imrd/directdoc.asp?DDFDocuments/u/G/TBTN22/AUS140.DOCX", "https://docs.wto.org/imrd/directdoc.asp?DDFDocuments/u/G/TBTN22/AUS140.DOCX")</f>
        <v>https://docs.wto.org/imrd/directdoc.asp?DDFDocuments/u/G/TBTN22/AUS140.DOCX</v>
      </c>
      <c r="N162" t="str">
        <f>HYPERLINK("https://docs.wto.org/imrd/directdoc.asp?DDFDocuments/v/G/TBTN22/AUS140.DOCX", "https://docs.wto.org/imrd/directdoc.asp?DDFDocuments/v/G/TBTN22/AUS140.DOCX")</f>
        <v>https://docs.wto.org/imrd/directdoc.asp?DDFDocuments/v/G/TBTN22/AUS140.DOCX</v>
      </c>
    </row>
    <row r="163" spans="1:14" ht="45">
      <c r="A163" s="7" t="s">
        <v>717</v>
      </c>
      <c r="B163" s="5" t="str">
        <f>HYPERLINK("https://epingalert.org/en/Search?viewData= G/TBT/N/TZA/741"," G/TBT/N/TZA/741")</f>
        <v xml:space="preserve"> G/TBT/N/TZA/741</v>
      </c>
      <c r="C163" s="4" t="s">
        <v>111</v>
      </c>
      <c r="D163" s="5" t="s">
        <v>203</v>
      </c>
      <c r="E163" s="6">
        <v>44736</v>
      </c>
      <c r="F163" s="5" t="s">
        <v>204</v>
      </c>
      <c r="G163" s="4" t="s">
        <v>128</v>
      </c>
      <c r="H163" s="4" t="s">
        <v>115</v>
      </c>
      <c r="I163" s="4" t="s">
        <v>16</v>
      </c>
      <c r="K163" s="4"/>
      <c r="L163" s="4" t="str">
        <f>HYPERLINK("https://docs.wto.org/imrd/directdoc.asp?DDFDocuments/t/G/TBTN22/ITA36.DOCX", "https://docs.wto.org/imrd/directdoc.asp?DDFDocuments/t/G/TBTN22/ITA36.DOCX")</f>
        <v>https://docs.wto.org/imrd/directdoc.asp?DDFDocuments/t/G/TBTN22/ITA36.DOCX</v>
      </c>
      <c r="M163" s="4" t="str">
        <f>HYPERLINK("https://docs.wto.org/imrd/directdoc.asp?DDFDocuments/u/G/TBTN22/ITA36.DOCX", "https://docs.wto.org/imrd/directdoc.asp?DDFDocuments/u/G/TBTN22/ITA36.DOCX")</f>
        <v>https://docs.wto.org/imrd/directdoc.asp?DDFDocuments/u/G/TBTN22/ITA36.DOCX</v>
      </c>
      <c r="N163" t="str">
        <f>HYPERLINK("https://docs.wto.org/imrd/directdoc.asp?DDFDocuments/v/G/TBTN22/ITA36.DOCX", "https://docs.wto.org/imrd/directdoc.asp?DDFDocuments/v/G/TBTN22/ITA36.DOCX")</f>
        <v>https://docs.wto.org/imrd/directdoc.asp?DDFDocuments/v/G/TBTN22/ITA36.DOCX</v>
      </c>
    </row>
    <row r="164" spans="1:14" ht="30">
      <c r="A164" s="5" t="s">
        <v>707</v>
      </c>
      <c r="B164" s="5" t="str">
        <f>HYPERLINK("https://epingalert.org/en/Search?viewData= G/TBT/N/TZA/736"," G/TBT/N/TZA/736")</f>
        <v xml:space="preserve"> G/TBT/N/TZA/736</v>
      </c>
      <c r="C164" s="4" t="s">
        <v>111</v>
      </c>
      <c r="D164" s="5" t="s">
        <v>165</v>
      </c>
      <c r="E164" s="6">
        <v>44736</v>
      </c>
      <c r="F164" s="5" t="s">
        <v>166</v>
      </c>
      <c r="G164" s="4" t="s">
        <v>167</v>
      </c>
      <c r="H164" s="4" t="s">
        <v>120</v>
      </c>
      <c r="I164" s="4" t="s">
        <v>16</v>
      </c>
      <c r="K164" s="4"/>
      <c r="L164" s="4" t="str">
        <f>HYPERLINK("https://docs.wto.org/imrd/directdoc.asp?DDFDocuments/t/G/TBTN22/BDI233.DOCX", "https://docs.wto.org/imrd/directdoc.asp?DDFDocuments/t/G/TBTN22/BDI233.DOCX")</f>
        <v>https://docs.wto.org/imrd/directdoc.asp?DDFDocuments/t/G/TBTN22/BDI233.DOCX</v>
      </c>
      <c r="M164" s="4" t="str">
        <f>HYPERLINK("https://docs.wto.org/imrd/directdoc.asp?DDFDocuments/u/G/TBTN22/BDI233.DOCX", "https://docs.wto.org/imrd/directdoc.asp?DDFDocuments/u/G/TBTN22/BDI233.DOCX")</f>
        <v>https://docs.wto.org/imrd/directdoc.asp?DDFDocuments/u/G/TBTN22/BDI233.DOCX</v>
      </c>
      <c r="N164" t="str">
        <f>HYPERLINK("https://docs.wto.org/imrd/directdoc.asp?DDFDocuments/v/G/TBTN22/BDI233.DOCX", "https://docs.wto.org/imrd/directdoc.asp?DDFDocuments/v/G/TBTN22/BDI233.DOCX")</f>
        <v>https://docs.wto.org/imrd/directdoc.asp?DDFDocuments/v/G/TBTN22/BDI233.DOCX</v>
      </c>
    </row>
    <row r="165" spans="1:14" ht="90">
      <c r="A165" s="7" t="s">
        <v>709</v>
      </c>
      <c r="B165" s="5" t="str">
        <f>HYPERLINK("https://epingalert.org/en/Search?viewData= G/TBT/N/USA/1853"," G/TBT/N/USA/1853")</f>
        <v xml:space="preserve"> G/TBT/N/USA/1853</v>
      </c>
      <c r="C165" s="4" t="s">
        <v>39</v>
      </c>
      <c r="D165" s="5" t="s">
        <v>175</v>
      </c>
      <c r="E165" s="6">
        <v>44729</v>
      </c>
      <c r="F165" s="5" t="s">
        <v>176</v>
      </c>
      <c r="G165" s="4" t="s">
        <v>177</v>
      </c>
      <c r="H165" s="4" t="s">
        <v>178</v>
      </c>
      <c r="I165" s="4" t="s">
        <v>16</v>
      </c>
      <c r="K165" s="4"/>
      <c r="L165" s="4" t="str">
        <f>HYPERLINK("https://docs.wto.org/imrd/directdoc.asp?DDFDocuments/t/G/TBTN22/BDI233.DOCX", "https://docs.wto.org/imrd/directdoc.asp?DDFDocuments/t/G/TBTN22/BDI233.DOCX")</f>
        <v>https://docs.wto.org/imrd/directdoc.asp?DDFDocuments/t/G/TBTN22/BDI233.DOCX</v>
      </c>
      <c r="M165" s="4" t="str">
        <f>HYPERLINK("https://docs.wto.org/imrd/directdoc.asp?DDFDocuments/u/G/TBTN22/BDI233.DOCX", "https://docs.wto.org/imrd/directdoc.asp?DDFDocuments/u/G/TBTN22/BDI233.DOCX")</f>
        <v>https://docs.wto.org/imrd/directdoc.asp?DDFDocuments/u/G/TBTN22/BDI233.DOCX</v>
      </c>
      <c r="N165" t="str">
        <f>HYPERLINK("https://docs.wto.org/imrd/directdoc.asp?DDFDocuments/v/G/TBTN22/BDI233.DOCX", "https://docs.wto.org/imrd/directdoc.asp?DDFDocuments/v/G/TBTN22/BDI233.DOCX")</f>
        <v>https://docs.wto.org/imrd/directdoc.asp?DDFDocuments/v/G/TBTN22/BDI233.DOCX</v>
      </c>
    </row>
    <row r="166" spans="1:14" ht="30">
      <c r="A166" s="7" t="s">
        <v>710</v>
      </c>
      <c r="B166" s="5" t="str">
        <f>HYPERLINK("https://epingalert.org/en/Search?viewData= G/TBT/N/TZA/744"," G/TBT/N/TZA/744")</f>
        <v xml:space="preserve"> G/TBT/N/TZA/744</v>
      </c>
      <c r="C166" s="4" t="s">
        <v>111</v>
      </c>
      <c r="D166" s="5" t="s">
        <v>180</v>
      </c>
      <c r="E166" s="6">
        <v>44736</v>
      </c>
      <c r="F166" s="5" t="s">
        <v>181</v>
      </c>
      <c r="G166" s="4" t="s">
        <v>182</v>
      </c>
      <c r="H166" s="4" t="s">
        <v>115</v>
      </c>
      <c r="I166" s="4" t="s">
        <v>16</v>
      </c>
      <c r="K166" s="5" t="s">
        <v>546</v>
      </c>
      <c r="L166" s="4" t="str">
        <f>HYPERLINK("https://docs.wto.org/imrd/directdoc.asp?DDFDocuments/t/G/TBTN22/BDI234.DOCX", "https://docs.wto.org/imrd/directdoc.asp?DDFDocuments/t/G/TBTN22/BDI234.DOCX")</f>
        <v>https://docs.wto.org/imrd/directdoc.asp?DDFDocuments/t/G/TBTN22/BDI234.DOCX</v>
      </c>
      <c r="M166" s="4" t="str">
        <f>HYPERLINK("https://docs.wto.org/imrd/directdoc.asp?DDFDocuments/u/G/TBTN22/BDI234.DOCX", "https://docs.wto.org/imrd/directdoc.asp?DDFDocuments/u/G/TBTN22/BDI234.DOCX")</f>
        <v>https://docs.wto.org/imrd/directdoc.asp?DDFDocuments/u/G/TBTN22/BDI234.DOCX</v>
      </c>
      <c r="N166" t="str">
        <f>HYPERLINK("https://docs.wto.org/imrd/directdoc.asp?DDFDocuments/v/G/TBTN22/BDI234.DOCX", "https://docs.wto.org/imrd/directdoc.asp?DDFDocuments/v/G/TBTN22/BDI234.DOCX")</f>
        <v>https://docs.wto.org/imrd/directdoc.asp?DDFDocuments/v/G/TBTN22/BDI234.DOCX</v>
      </c>
    </row>
    <row r="167" spans="1:14" ht="60">
      <c r="A167" s="7" t="s">
        <v>722</v>
      </c>
      <c r="B167"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67" s="4" t="s">
        <v>45</v>
      </c>
      <c r="D167" s="5" t="s">
        <v>230</v>
      </c>
      <c r="E167" s="6">
        <v>44732</v>
      </c>
      <c r="F167" s="5" t="s">
        <v>231</v>
      </c>
      <c r="G167" s="4" t="s">
        <v>232</v>
      </c>
      <c r="H167" s="4" t="s">
        <v>16</v>
      </c>
      <c r="I167" s="4" t="s">
        <v>16</v>
      </c>
      <c r="K167" s="5" t="s">
        <v>538</v>
      </c>
      <c r="L167" s="4" t="str">
        <f>HYPERLINK("https://docs.wto.org/imrd/directdoc.asp?DDFDocuments/t/G/TBTN22/BDI232.DOCX", "https://docs.wto.org/imrd/directdoc.asp?DDFDocuments/t/G/TBTN22/BDI232.DOCX")</f>
        <v>https://docs.wto.org/imrd/directdoc.asp?DDFDocuments/t/G/TBTN22/BDI232.DOCX</v>
      </c>
      <c r="M167" s="4" t="str">
        <f>HYPERLINK("https://docs.wto.org/imrd/directdoc.asp?DDFDocuments/u/G/TBTN22/BDI232.DOCX", "https://docs.wto.org/imrd/directdoc.asp?DDFDocuments/u/G/TBTN22/BDI232.DOCX")</f>
        <v>https://docs.wto.org/imrd/directdoc.asp?DDFDocuments/u/G/TBTN22/BDI232.DOCX</v>
      </c>
      <c r="N167" t="str">
        <f>HYPERLINK("https://docs.wto.org/imrd/directdoc.asp?DDFDocuments/v/G/TBTN22/BDI232.DOCX", "https://docs.wto.org/imrd/directdoc.asp?DDFDocuments/v/G/TBTN22/BDI232.DOCX")</f>
        <v>https://docs.wto.org/imrd/directdoc.asp?DDFDocuments/v/G/TBTN22/BDI232.DOCX</v>
      </c>
    </row>
    <row r="168" spans="1:14" ht="60">
      <c r="A168" s="7" t="s">
        <v>722</v>
      </c>
      <c r="B168"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68" s="4" t="s">
        <v>68</v>
      </c>
      <c r="D168" s="5" t="s">
        <v>230</v>
      </c>
      <c r="E168" s="6">
        <v>44732</v>
      </c>
      <c r="F168" s="5" t="s">
        <v>231</v>
      </c>
      <c r="G168" s="4" t="s">
        <v>232</v>
      </c>
      <c r="H168" s="4" t="s">
        <v>16</v>
      </c>
      <c r="I168" s="4" t="s">
        <v>16</v>
      </c>
      <c r="K168" s="5" t="s">
        <v>541</v>
      </c>
      <c r="L168" s="4" t="str">
        <f>HYPERLINK("https://docs.wto.org/imrd/directdoc.asp?DDFDocuments/t/G/TBTN22/BDI231.DOCX", "https://docs.wto.org/imrd/directdoc.asp?DDFDocuments/t/G/TBTN22/BDI231.DOCX")</f>
        <v>https://docs.wto.org/imrd/directdoc.asp?DDFDocuments/t/G/TBTN22/BDI231.DOCX</v>
      </c>
      <c r="M168" s="4" t="str">
        <f>HYPERLINK("https://docs.wto.org/imrd/directdoc.asp?DDFDocuments/u/G/TBTN22/BDI231.DOCX", "https://docs.wto.org/imrd/directdoc.asp?DDFDocuments/u/G/TBTN22/BDI231.DOCX")</f>
        <v>https://docs.wto.org/imrd/directdoc.asp?DDFDocuments/u/G/TBTN22/BDI231.DOCX</v>
      </c>
      <c r="N168" t="str">
        <f>HYPERLINK("https://docs.wto.org/imrd/directdoc.asp?DDFDocuments/v/G/TBTN22/BDI231.DOCX", "https://docs.wto.org/imrd/directdoc.asp?DDFDocuments/v/G/TBTN22/BDI231.DOCX")</f>
        <v>https://docs.wto.org/imrd/directdoc.asp?DDFDocuments/v/G/TBTN22/BDI231.DOCX</v>
      </c>
    </row>
    <row r="169" spans="1:14" ht="60">
      <c r="A169" s="7" t="s">
        <v>722</v>
      </c>
      <c r="B169"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69" s="4" t="s">
        <v>51</v>
      </c>
      <c r="D169" s="5" t="s">
        <v>230</v>
      </c>
      <c r="E169" s="6">
        <v>44732</v>
      </c>
      <c r="F169" s="5" t="s">
        <v>231</v>
      </c>
      <c r="G169" s="4" t="s">
        <v>232</v>
      </c>
      <c r="H169" s="4" t="s">
        <v>16</v>
      </c>
      <c r="I169" s="4" t="s">
        <v>16</v>
      </c>
      <c r="K169" s="5" t="s">
        <v>562</v>
      </c>
      <c r="L169" s="4" t="str">
        <f>HYPERLINK("https://docs.wto.org/imrd/directdoc.asp?DDFDocuments/t/G/TBTN22/JPN733.DOCX", "https://docs.wto.org/imrd/directdoc.asp?DDFDocuments/t/G/TBTN22/JPN733.DOCX")</f>
        <v>https://docs.wto.org/imrd/directdoc.asp?DDFDocuments/t/G/TBTN22/JPN733.DOCX</v>
      </c>
      <c r="M169" s="4" t="str">
        <f>HYPERLINK("https://docs.wto.org/imrd/directdoc.asp?DDFDocuments/u/G/TBTN22/JPN733.DOCX", "https://docs.wto.org/imrd/directdoc.asp?DDFDocuments/u/G/TBTN22/JPN733.DOCX")</f>
        <v>https://docs.wto.org/imrd/directdoc.asp?DDFDocuments/u/G/TBTN22/JPN733.DOCX</v>
      </c>
      <c r="N169" t="str">
        <f>HYPERLINK("https://docs.wto.org/imrd/directdoc.asp?DDFDocuments/v/G/TBTN22/JPN733.DOCX", "https://docs.wto.org/imrd/directdoc.asp?DDFDocuments/v/G/TBTN22/JPN733.DOCX")</f>
        <v>https://docs.wto.org/imrd/directdoc.asp?DDFDocuments/v/G/TBTN22/JPN733.DOCX</v>
      </c>
    </row>
    <row r="170" spans="1:14" ht="60">
      <c r="A170" s="7" t="s">
        <v>722</v>
      </c>
      <c r="B170"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70" s="4" t="s">
        <v>69</v>
      </c>
      <c r="D170" s="5" t="s">
        <v>230</v>
      </c>
      <c r="E170" s="6">
        <v>44732</v>
      </c>
      <c r="F170" s="5" t="s">
        <v>231</v>
      </c>
      <c r="G170" s="4" t="s">
        <v>232</v>
      </c>
      <c r="H170" s="4" t="s">
        <v>94</v>
      </c>
      <c r="I170" s="4" t="s">
        <v>16</v>
      </c>
      <c r="K170" s="5" t="s">
        <v>541</v>
      </c>
      <c r="L170" s="4" t="str">
        <f>HYPERLINK("https://docs.wto.org/imrd/directdoc.asp?DDFDocuments/t/G/TBTN22/BDI231.DOCX", "https://docs.wto.org/imrd/directdoc.asp?DDFDocuments/t/G/TBTN22/BDI231.DOCX")</f>
        <v>https://docs.wto.org/imrd/directdoc.asp?DDFDocuments/t/G/TBTN22/BDI231.DOCX</v>
      </c>
      <c r="M170" s="4" t="str">
        <f>HYPERLINK("https://docs.wto.org/imrd/directdoc.asp?DDFDocuments/u/G/TBTN22/BDI231.DOCX", "https://docs.wto.org/imrd/directdoc.asp?DDFDocuments/u/G/TBTN22/BDI231.DOCX")</f>
        <v>https://docs.wto.org/imrd/directdoc.asp?DDFDocuments/u/G/TBTN22/BDI231.DOCX</v>
      </c>
      <c r="N170" t="str">
        <f>HYPERLINK("https://docs.wto.org/imrd/directdoc.asp?DDFDocuments/v/G/TBTN22/BDI231.DOCX", "https://docs.wto.org/imrd/directdoc.asp?DDFDocuments/v/G/TBTN22/BDI231.DOCX")</f>
        <v>https://docs.wto.org/imrd/directdoc.asp?DDFDocuments/v/G/TBTN22/BDI231.DOCX</v>
      </c>
    </row>
    <row r="171" spans="1:14" ht="60">
      <c r="A171" s="7" t="s">
        <v>722</v>
      </c>
      <c r="B171"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71" s="4" t="s">
        <v>71</v>
      </c>
      <c r="D171" s="5" t="s">
        <v>230</v>
      </c>
      <c r="E171" s="6">
        <v>44732</v>
      </c>
      <c r="F171" s="5" t="s">
        <v>231</v>
      </c>
      <c r="G171" s="4" t="s">
        <v>232</v>
      </c>
      <c r="H171" s="4" t="s">
        <v>16</v>
      </c>
      <c r="I171" s="4" t="s">
        <v>16</v>
      </c>
      <c r="K171" s="4"/>
      <c r="L171" s="4" t="str">
        <f>HYPERLINK("https://docs.wto.org/imrd/directdoc.asp?DDFDocuments/t/G/TBTN22/BDI233.DOCX", "https://docs.wto.org/imrd/directdoc.asp?DDFDocuments/t/G/TBTN22/BDI233.DOCX")</f>
        <v>https://docs.wto.org/imrd/directdoc.asp?DDFDocuments/t/G/TBTN22/BDI233.DOCX</v>
      </c>
      <c r="M171" s="4" t="str">
        <f>HYPERLINK("https://docs.wto.org/imrd/directdoc.asp?DDFDocuments/u/G/TBTN22/BDI233.DOCX", "https://docs.wto.org/imrd/directdoc.asp?DDFDocuments/u/G/TBTN22/BDI233.DOCX")</f>
        <v>https://docs.wto.org/imrd/directdoc.asp?DDFDocuments/u/G/TBTN22/BDI233.DOCX</v>
      </c>
      <c r="N171" t="str">
        <f>HYPERLINK("https://docs.wto.org/imrd/directdoc.asp?DDFDocuments/v/G/TBTN22/BDI233.DOCX", "https://docs.wto.org/imrd/directdoc.asp?DDFDocuments/v/G/TBTN22/BDI233.DOCX")</f>
        <v>https://docs.wto.org/imrd/directdoc.asp?DDFDocuments/v/G/TBTN22/BDI233.DOCX</v>
      </c>
    </row>
    <row r="172" spans="1:14" ht="60">
      <c r="A172" s="7" t="s">
        <v>722</v>
      </c>
      <c r="B172"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72" s="4" t="s">
        <v>62</v>
      </c>
      <c r="D172" s="5" t="s">
        <v>230</v>
      </c>
      <c r="E172" s="6">
        <v>44732</v>
      </c>
      <c r="F172" s="5" t="s">
        <v>231</v>
      </c>
      <c r="G172" s="4" t="s">
        <v>232</v>
      </c>
      <c r="H172" s="4" t="s">
        <v>16</v>
      </c>
      <c r="I172" s="4" t="s">
        <v>16</v>
      </c>
      <c r="K172" s="5" t="s">
        <v>566</v>
      </c>
      <c r="L172" s="4" t="str">
        <f>HYPERLINK("https://docs.wto.org/imrd/directdoc.asp?DDFDocuments/t/G/TBTN22/CAN669.DOCX", "https://docs.wto.org/imrd/directdoc.asp?DDFDocuments/t/G/TBTN22/CAN669.DOCX")</f>
        <v>https://docs.wto.org/imrd/directdoc.asp?DDFDocuments/t/G/TBTN22/CAN669.DOCX</v>
      </c>
      <c r="M172" s="4" t="str">
        <f>HYPERLINK("https://docs.wto.org/imrd/directdoc.asp?DDFDocuments/u/G/TBTN22/CAN669.DOCX", "https://docs.wto.org/imrd/directdoc.asp?DDFDocuments/u/G/TBTN22/CAN669.DOCX")</f>
        <v>https://docs.wto.org/imrd/directdoc.asp?DDFDocuments/u/G/TBTN22/CAN669.DOCX</v>
      </c>
      <c r="N172" t="str">
        <f>HYPERLINK("https://docs.wto.org/imrd/directdoc.asp?DDFDocuments/v/G/TBTN22/CAN669.DOCX", "https://docs.wto.org/imrd/directdoc.asp?DDFDocuments/v/G/TBTN22/CAN669.DOCX")</f>
        <v>https://docs.wto.org/imrd/directdoc.asp?DDFDocuments/v/G/TBTN22/CAN669.DOCX</v>
      </c>
    </row>
    <row r="173" spans="1:14" ht="60">
      <c r="A173" s="7" t="s">
        <v>722</v>
      </c>
      <c r="B173" s="5" t="str">
        <f>HYPERLINK("https://epingalert.org/en/Search?viewData= G/TBT/N/ARE/526, G/TBT/N/BHR/623, G/TBT/N/KWT/589, G/TBT/N/OMN/458, G/TBT/N/QAT/610, G/TBT/N/SAU/1236, G/TBT/N/YEM/217"," G/TBT/N/ARE/526, G/TBT/N/BHR/623, G/TBT/N/KWT/589, G/TBT/N/OMN/458, G/TBT/N/QAT/610, G/TBT/N/SAU/1236, G/TBT/N/YEM/217")</f>
        <v xml:space="preserve"> G/TBT/N/ARE/526, G/TBT/N/BHR/623, G/TBT/N/KWT/589, G/TBT/N/OMN/458, G/TBT/N/QAT/610, G/TBT/N/SAU/1236, G/TBT/N/YEM/217</v>
      </c>
      <c r="C173" s="4" t="s">
        <v>70</v>
      </c>
      <c r="D173" s="5" t="s">
        <v>230</v>
      </c>
      <c r="E173" s="6">
        <v>44732</v>
      </c>
      <c r="F173" s="5" t="s">
        <v>231</v>
      </c>
      <c r="G173" s="4" t="s">
        <v>232</v>
      </c>
      <c r="H173" s="4" t="s">
        <v>16</v>
      </c>
      <c r="I173" s="4" t="s">
        <v>16</v>
      </c>
      <c r="K173" s="5" t="s">
        <v>538</v>
      </c>
      <c r="L173" s="4" t="str">
        <f>HYPERLINK("https://docs.wto.org/imrd/directdoc.asp?DDFDocuments/t/G/TBTN22/BDI232.DOCX", "https://docs.wto.org/imrd/directdoc.asp?DDFDocuments/t/G/TBTN22/BDI232.DOCX")</f>
        <v>https://docs.wto.org/imrd/directdoc.asp?DDFDocuments/t/G/TBTN22/BDI232.DOCX</v>
      </c>
      <c r="M173" s="4" t="str">
        <f>HYPERLINK("https://docs.wto.org/imrd/directdoc.asp?DDFDocuments/u/G/TBTN22/BDI232.DOCX", "https://docs.wto.org/imrd/directdoc.asp?DDFDocuments/u/G/TBTN22/BDI232.DOCX")</f>
        <v>https://docs.wto.org/imrd/directdoc.asp?DDFDocuments/u/G/TBTN22/BDI232.DOCX</v>
      </c>
      <c r="N173" t="str">
        <f>HYPERLINK("https://docs.wto.org/imrd/directdoc.asp?DDFDocuments/v/G/TBTN22/BDI232.DOCX", "https://docs.wto.org/imrd/directdoc.asp?DDFDocuments/v/G/TBTN22/BDI232.DOCX")</f>
        <v>https://docs.wto.org/imrd/directdoc.asp?DDFDocuments/v/G/TBTN22/BDI232.DOCX</v>
      </c>
    </row>
    <row r="174" spans="1:14" ht="45">
      <c r="A174" s="7" t="s">
        <v>722</v>
      </c>
      <c r="B174" s="5" t="str">
        <f>HYPERLINK("https://epingalert.org/en/Search?viewData= G/TBT/N/BDI/232, G/TBT/N/KEN/1243, G/TBT/N/RWA/658, G/TBT/N/TZA/733, G/TBT/N/UGA/1578"," G/TBT/N/BDI/232, G/TBT/N/KEN/1243, G/TBT/N/RWA/658, G/TBT/N/TZA/733, G/TBT/N/UGA/1578")</f>
        <v xml:space="preserve"> G/TBT/N/BDI/232, G/TBT/N/KEN/1243, G/TBT/N/RWA/658, G/TBT/N/TZA/733, G/TBT/N/UGA/1578</v>
      </c>
      <c r="C174" s="4" t="s">
        <v>534</v>
      </c>
      <c r="D174" s="5" t="s">
        <v>535</v>
      </c>
      <c r="E174" s="6">
        <v>44718</v>
      </c>
      <c r="F174" s="5" t="s">
        <v>536</v>
      </c>
      <c r="G174" s="4" t="s">
        <v>16</v>
      </c>
      <c r="H174" s="4" t="s">
        <v>537</v>
      </c>
      <c r="I174" s="4" t="s">
        <v>16</v>
      </c>
      <c r="K174" s="4"/>
      <c r="L174" s="4" t="str">
        <f>HYPERLINK("https://docs.wto.org/imrd/directdoc.asp?DDFDocuments/t/G/TBTN22/BDI233.DOCX", "https://docs.wto.org/imrd/directdoc.asp?DDFDocuments/t/G/TBTN22/BDI233.DOCX")</f>
        <v>https://docs.wto.org/imrd/directdoc.asp?DDFDocuments/t/G/TBTN22/BDI233.DOCX</v>
      </c>
      <c r="M174" s="4" t="str">
        <f>HYPERLINK("https://docs.wto.org/imrd/directdoc.asp?DDFDocuments/u/G/TBTN22/BDI233.DOCX", "https://docs.wto.org/imrd/directdoc.asp?DDFDocuments/u/G/TBTN22/BDI233.DOCX")</f>
        <v>https://docs.wto.org/imrd/directdoc.asp?DDFDocuments/u/G/TBTN22/BDI233.DOCX</v>
      </c>
      <c r="N174" t="str">
        <f>HYPERLINK("https://docs.wto.org/imrd/directdoc.asp?DDFDocuments/v/G/TBTN22/BDI233.DOCX", "https://docs.wto.org/imrd/directdoc.asp?DDFDocuments/v/G/TBTN22/BDI233.DOCX")</f>
        <v>https://docs.wto.org/imrd/directdoc.asp?DDFDocuments/v/G/TBTN22/BDI233.DOCX</v>
      </c>
    </row>
    <row r="175" spans="1:14" ht="60">
      <c r="A175" s="7" t="s">
        <v>722</v>
      </c>
      <c r="B175" s="5" t="str">
        <f>HYPERLINK("https://epingalert.org/en/Search?viewData= G/TBT/N/BDI/231, G/TBT/N/KEN/1242, G/TBT/N/RWA/657, G/TBT/N/TZA/732, G/TBT/N/UGA/1577"," G/TBT/N/BDI/231, G/TBT/N/KEN/1242, G/TBT/N/RWA/657, G/TBT/N/TZA/732, G/TBT/N/UGA/1577")</f>
        <v xml:space="preserve"> G/TBT/N/BDI/231, G/TBT/N/KEN/1242, G/TBT/N/RWA/657, G/TBT/N/TZA/732, G/TBT/N/UGA/1577</v>
      </c>
      <c r="C175" s="4" t="s">
        <v>534</v>
      </c>
      <c r="D175" s="5" t="s">
        <v>539</v>
      </c>
      <c r="E175" s="6">
        <v>44718</v>
      </c>
      <c r="F175" s="5" t="s">
        <v>540</v>
      </c>
      <c r="G175" s="4" t="s">
        <v>232</v>
      </c>
      <c r="H175" s="4" t="s">
        <v>537</v>
      </c>
      <c r="I175" s="4" t="s">
        <v>16</v>
      </c>
      <c r="K175" s="5" t="s">
        <v>541</v>
      </c>
      <c r="L175" s="4" t="str">
        <f>HYPERLINK("https://docs.wto.org/imrd/directdoc.asp?DDFDocuments/t/G/TBTN22/BDI231.DOCX", "https://docs.wto.org/imrd/directdoc.asp?DDFDocuments/t/G/TBTN22/BDI231.DOCX")</f>
        <v>https://docs.wto.org/imrd/directdoc.asp?DDFDocuments/t/G/TBTN22/BDI231.DOCX</v>
      </c>
      <c r="M175" s="4" t="str">
        <f>HYPERLINK("https://docs.wto.org/imrd/directdoc.asp?DDFDocuments/u/G/TBTN22/BDI231.DOCX", "https://docs.wto.org/imrd/directdoc.asp?DDFDocuments/u/G/TBTN22/BDI231.DOCX")</f>
        <v>https://docs.wto.org/imrd/directdoc.asp?DDFDocuments/u/G/TBTN22/BDI231.DOCX</v>
      </c>
      <c r="N175" t="str">
        <f>HYPERLINK("https://docs.wto.org/imrd/directdoc.asp?DDFDocuments/v/G/TBTN22/BDI231.DOCX", "https://docs.wto.org/imrd/directdoc.asp?DDFDocuments/v/G/TBTN22/BDI231.DOCX")</f>
        <v>https://docs.wto.org/imrd/directdoc.asp?DDFDocuments/v/G/TBTN22/BDI231.DOCX</v>
      </c>
    </row>
    <row r="176" spans="1:14" ht="45">
      <c r="A176" s="7" t="s">
        <v>722</v>
      </c>
      <c r="B176" s="5" t="str">
        <f>HYPERLINK("https://epingalert.org/en/Search?viewData= G/TBT/N/BDI/234, G/TBT/N/KEN/1245, G/TBT/N/RWA/660, G/TBT/N/TZA/735, G/TBT/N/UGA/1580"," G/TBT/N/BDI/234, G/TBT/N/KEN/1245, G/TBT/N/RWA/660, G/TBT/N/TZA/735, G/TBT/N/UGA/1580")</f>
        <v xml:space="preserve"> G/TBT/N/BDI/234, G/TBT/N/KEN/1245, G/TBT/N/RWA/660, G/TBT/N/TZA/735, G/TBT/N/UGA/1580</v>
      </c>
      <c r="C176" s="4" t="s">
        <v>542</v>
      </c>
      <c r="D176" s="5" t="s">
        <v>543</v>
      </c>
      <c r="E176" s="6">
        <v>44718</v>
      </c>
      <c r="F176" s="5" t="s">
        <v>544</v>
      </c>
      <c r="G176" s="4" t="s">
        <v>232</v>
      </c>
      <c r="H176" s="4" t="s">
        <v>545</v>
      </c>
      <c r="I176" s="4" t="s">
        <v>16</v>
      </c>
      <c r="K176" s="5" t="s">
        <v>570</v>
      </c>
      <c r="L176" s="4" t="str">
        <f>HYPERLINK("https://docs.wto.org/imrd/directdoc.asp?DDFDocuments/t/G/TBTN22/COL255.DOCX", "https://docs.wto.org/imrd/directdoc.asp?DDFDocuments/t/G/TBTN22/COL255.DOCX")</f>
        <v>https://docs.wto.org/imrd/directdoc.asp?DDFDocuments/t/G/TBTN22/COL255.DOCX</v>
      </c>
      <c r="M176" s="4" t="str">
        <f>HYPERLINK("https://docs.wto.org/imrd/directdoc.asp?DDFDocuments/u/G/TBTN22/COL255.DOCX", "https://docs.wto.org/imrd/directdoc.asp?DDFDocuments/u/G/TBTN22/COL255.DOCX")</f>
        <v>https://docs.wto.org/imrd/directdoc.asp?DDFDocuments/u/G/TBTN22/COL255.DOCX</v>
      </c>
      <c r="N176" t="str">
        <f>HYPERLINK("https://docs.wto.org/imrd/directdoc.asp?DDFDocuments/v/G/TBTN22/COL255.DOCX", "https://docs.wto.org/imrd/directdoc.asp?DDFDocuments/v/G/TBTN22/COL255.DOCX")</f>
        <v>https://docs.wto.org/imrd/directdoc.asp?DDFDocuments/v/G/TBTN22/COL255.DOCX</v>
      </c>
    </row>
    <row r="177" spans="1:14" ht="45">
      <c r="A177" s="7" t="s">
        <v>722</v>
      </c>
      <c r="B177" s="5" t="str">
        <f>HYPERLINK("https://epingalert.org/en/Search?viewData= G/TBT/N/BDI/232, G/TBT/N/KEN/1243, G/TBT/N/RWA/658, G/TBT/N/TZA/733, G/TBT/N/UGA/1578"," G/TBT/N/BDI/232, G/TBT/N/KEN/1243, G/TBT/N/RWA/658, G/TBT/N/TZA/733, G/TBT/N/UGA/1578")</f>
        <v xml:space="preserve"> G/TBT/N/BDI/232, G/TBT/N/KEN/1243, G/TBT/N/RWA/658, G/TBT/N/TZA/733, G/TBT/N/UGA/1578</v>
      </c>
      <c r="C177" s="4" t="s">
        <v>111</v>
      </c>
      <c r="D177" s="5" t="s">
        <v>535</v>
      </c>
      <c r="E177" s="6">
        <v>44718</v>
      </c>
      <c r="F177" s="5" t="s">
        <v>536</v>
      </c>
      <c r="G177" s="4" t="s">
        <v>232</v>
      </c>
      <c r="H177" s="4" t="s">
        <v>545</v>
      </c>
      <c r="I177" s="4" t="s">
        <v>16</v>
      </c>
      <c r="K177" s="5" t="s">
        <v>546</v>
      </c>
      <c r="L177" s="4" t="str">
        <f>HYPERLINK("https://docs.wto.org/imrd/directdoc.asp?DDFDocuments/t/G/TBTN22/BDI234.DOCX", "https://docs.wto.org/imrd/directdoc.asp?DDFDocuments/t/G/TBTN22/BDI234.DOCX")</f>
        <v>https://docs.wto.org/imrd/directdoc.asp?DDFDocuments/t/G/TBTN22/BDI234.DOCX</v>
      </c>
      <c r="M177" s="4" t="str">
        <f>HYPERLINK("https://docs.wto.org/imrd/directdoc.asp?DDFDocuments/u/G/TBTN22/BDI234.DOCX", "https://docs.wto.org/imrd/directdoc.asp?DDFDocuments/u/G/TBTN22/BDI234.DOCX")</f>
        <v>https://docs.wto.org/imrd/directdoc.asp?DDFDocuments/u/G/TBTN22/BDI234.DOCX</v>
      </c>
      <c r="N177" t="str">
        <f>HYPERLINK("https://docs.wto.org/imrd/directdoc.asp?DDFDocuments/v/G/TBTN22/BDI234.DOCX", "https://docs.wto.org/imrd/directdoc.asp?DDFDocuments/v/G/TBTN22/BDI234.DOCX")</f>
        <v>https://docs.wto.org/imrd/directdoc.asp?DDFDocuments/v/G/TBTN22/BDI234.DOCX</v>
      </c>
    </row>
    <row r="178" spans="1:14" ht="60">
      <c r="A178" s="7" t="s">
        <v>722</v>
      </c>
      <c r="B178" s="5" t="str">
        <f>HYPERLINK("https://epingalert.org/en/Search?viewData= G/TBT/N/BDI/231, G/TBT/N/KEN/1242, G/TBT/N/RWA/657, G/TBT/N/TZA/732, G/TBT/N/UGA/1577"," G/TBT/N/BDI/231, G/TBT/N/KEN/1242, G/TBT/N/RWA/657, G/TBT/N/TZA/732, G/TBT/N/UGA/1577")</f>
        <v xml:space="preserve"> G/TBT/N/BDI/231, G/TBT/N/KEN/1242, G/TBT/N/RWA/657, G/TBT/N/TZA/732, G/TBT/N/UGA/1577</v>
      </c>
      <c r="C178" s="4" t="s">
        <v>111</v>
      </c>
      <c r="D178" s="5" t="s">
        <v>539</v>
      </c>
      <c r="E178" s="6">
        <v>44718</v>
      </c>
      <c r="F178" s="5" t="s">
        <v>540</v>
      </c>
      <c r="G178" s="4" t="s">
        <v>232</v>
      </c>
      <c r="H178" s="4" t="s">
        <v>545</v>
      </c>
      <c r="I178" s="4" t="s">
        <v>16</v>
      </c>
      <c r="K178" s="5" t="s">
        <v>573</v>
      </c>
      <c r="L178" s="4" t="str">
        <f>HYPERLINK("https://docs.wto.org/imrd/directdoc.asp?DDFDocuments/t/G/TBTN22/COL254.DOCX", "https://docs.wto.org/imrd/directdoc.asp?DDFDocuments/t/G/TBTN22/COL254.DOCX")</f>
        <v>https://docs.wto.org/imrd/directdoc.asp?DDFDocuments/t/G/TBTN22/COL254.DOCX</v>
      </c>
      <c r="M178" s="4" t="str">
        <f>HYPERLINK("https://docs.wto.org/imrd/directdoc.asp?DDFDocuments/u/G/TBTN22/COL254.DOCX", "https://docs.wto.org/imrd/directdoc.asp?DDFDocuments/u/G/TBTN22/COL254.DOCX")</f>
        <v>https://docs.wto.org/imrd/directdoc.asp?DDFDocuments/u/G/TBTN22/COL254.DOCX</v>
      </c>
      <c r="N178" t="str">
        <f>HYPERLINK("https://docs.wto.org/imrd/directdoc.asp?DDFDocuments/v/G/TBTN22/COL254.DOCX", "https://docs.wto.org/imrd/directdoc.asp?DDFDocuments/v/G/TBTN22/COL254.DOCX")</f>
        <v>https://docs.wto.org/imrd/directdoc.asp?DDFDocuments/v/G/TBTN22/COL254.DOCX</v>
      </c>
    </row>
    <row r="179" spans="1:14" ht="45">
      <c r="A179" s="7" t="s">
        <v>722</v>
      </c>
      <c r="B179" s="5" t="str">
        <f>HYPERLINK("https://epingalert.org/en/Search?viewData= G/TBT/N/BDI/233, G/TBT/N/KEN/1244, G/TBT/N/RWA/659, G/TBT/N/TZA/734, G/TBT/N/UGA/1579"," G/TBT/N/BDI/233, G/TBT/N/KEN/1244, G/TBT/N/RWA/659, G/TBT/N/TZA/734, G/TBT/N/UGA/1579")</f>
        <v xml:space="preserve"> G/TBT/N/BDI/233, G/TBT/N/KEN/1244, G/TBT/N/RWA/659, G/TBT/N/TZA/734, G/TBT/N/UGA/1579</v>
      </c>
      <c r="C179" s="4" t="s">
        <v>534</v>
      </c>
      <c r="D179" s="5" t="s">
        <v>549</v>
      </c>
      <c r="E179" s="6">
        <v>44718</v>
      </c>
      <c r="F179" s="5" t="s">
        <v>550</v>
      </c>
      <c r="G179" s="4" t="s">
        <v>16</v>
      </c>
      <c r="H179" s="4" t="s">
        <v>551</v>
      </c>
      <c r="I179" s="4" t="s">
        <v>16</v>
      </c>
      <c r="K179" s="5" t="s">
        <v>546</v>
      </c>
      <c r="L179" s="4" t="str">
        <f>HYPERLINK("https://docs.wto.org/imrd/directdoc.asp?DDFDocuments/t/G/TBTN22/BDI234.DOCX", "https://docs.wto.org/imrd/directdoc.asp?DDFDocuments/t/G/TBTN22/BDI234.DOCX")</f>
        <v>https://docs.wto.org/imrd/directdoc.asp?DDFDocuments/t/G/TBTN22/BDI234.DOCX</v>
      </c>
      <c r="M179" s="4" t="str">
        <f>HYPERLINK("https://docs.wto.org/imrd/directdoc.asp?DDFDocuments/u/G/TBTN22/BDI234.DOCX", "https://docs.wto.org/imrd/directdoc.asp?DDFDocuments/u/G/TBTN22/BDI234.DOCX")</f>
        <v>https://docs.wto.org/imrd/directdoc.asp?DDFDocuments/u/G/TBTN22/BDI234.DOCX</v>
      </c>
      <c r="N179" t="str">
        <f>HYPERLINK("https://docs.wto.org/imrd/directdoc.asp?DDFDocuments/v/G/TBTN22/BDI234.DOCX", "https://docs.wto.org/imrd/directdoc.asp?DDFDocuments/v/G/TBTN22/BDI234.DOCX")</f>
        <v>https://docs.wto.org/imrd/directdoc.asp?DDFDocuments/v/G/TBTN22/BDI234.DOCX</v>
      </c>
    </row>
    <row r="180" spans="1:14" ht="45">
      <c r="A180" s="7" t="s">
        <v>722</v>
      </c>
      <c r="B180" s="5" t="str">
        <f>HYPERLINK("https://epingalert.org/en/Search?viewData= G/TBT/N/BDI/232, G/TBT/N/KEN/1243, G/TBT/N/RWA/658, G/TBT/N/TZA/733, G/TBT/N/UGA/1578"," G/TBT/N/BDI/232, G/TBT/N/KEN/1243, G/TBT/N/RWA/658, G/TBT/N/TZA/733, G/TBT/N/UGA/1578")</f>
        <v xml:space="preserve"> G/TBT/N/BDI/232, G/TBT/N/KEN/1243, G/TBT/N/RWA/658, G/TBT/N/TZA/733, G/TBT/N/UGA/1578</v>
      </c>
      <c r="C180" s="4" t="s">
        <v>283</v>
      </c>
      <c r="D180" s="5" t="s">
        <v>535</v>
      </c>
      <c r="E180" s="6">
        <v>44718</v>
      </c>
      <c r="F180" s="5" t="s">
        <v>536</v>
      </c>
      <c r="G180" s="4" t="s">
        <v>232</v>
      </c>
      <c r="H180" s="4" t="s">
        <v>545</v>
      </c>
      <c r="I180" s="4" t="s">
        <v>16</v>
      </c>
      <c r="K180" s="5" t="s">
        <v>577</v>
      </c>
      <c r="L180" s="4" t="str">
        <f>HYPERLINK("https://docs.wto.org/imrd/directdoc.asp?DDFDocuments/t/G/TBTN22/CAN668.DOCX", "https://docs.wto.org/imrd/directdoc.asp?DDFDocuments/t/G/TBTN22/CAN668.DOCX")</f>
        <v>https://docs.wto.org/imrd/directdoc.asp?DDFDocuments/t/G/TBTN22/CAN668.DOCX</v>
      </c>
      <c r="M180" s="4" t="str">
        <f>HYPERLINK("https://docs.wto.org/imrd/directdoc.asp?DDFDocuments/u/G/TBTN22/CAN668.DOCX", "https://docs.wto.org/imrd/directdoc.asp?DDFDocuments/u/G/TBTN22/CAN668.DOCX")</f>
        <v>https://docs.wto.org/imrd/directdoc.asp?DDFDocuments/u/G/TBTN22/CAN668.DOCX</v>
      </c>
      <c r="N180" t="str">
        <f>HYPERLINK("https://docs.wto.org/imrd/directdoc.asp?DDFDocuments/v/G/TBTN22/CAN668.DOCX", "https://docs.wto.org/imrd/directdoc.asp?DDFDocuments/v/G/TBTN22/CAN668.DOCX")</f>
        <v>https://docs.wto.org/imrd/directdoc.asp?DDFDocuments/v/G/TBTN22/CAN668.DOCX</v>
      </c>
    </row>
    <row r="181" spans="1:14" ht="45">
      <c r="A181" s="7" t="s">
        <v>722</v>
      </c>
      <c r="B181" s="5" t="str">
        <f>HYPERLINK("https://epingalert.org/en/Search?viewData= G/TBT/N/BDI/234, G/TBT/N/KEN/1245, G/TBT/N/RWA/660, G/TBT/N/TZA/735, G/TBT/N/UGA/1580"," G/TBT/N/BDI/234, G/TBT/N/KEN/1245, G/TBT/N/RWA/660, G/TBT/N/TZA/735, G/TBT/N/UGA/1580")</f>
        <v xml:space="preserve"> G/TBT/N/BDI/234, G/TBT/N/KEN/1245, G/TBT/N/RWA/660, G/TBT/N/TZA/735, G/TBT/N/UGA/1580</v>
      </c>
      <c r="C181" s="4" t="s">
        <v>111</v>
      </c>
      <c r="D181" s="5" t="s">
        <v>543</v>
      </c>
      <c r="E181" s="6">
        <v>44718</v>
      </c>
      <c r="F181" s="5" t="s">
        <v>544</v>
      </c>
      <c r="G181" s="4" t="s">
        <v>232</v>
      </c>
      <c r="H181" s="4" t="s">
        <v>545</v>
      </c>
      <c r="I181" s="4" t="s">
        <v>16</v>
      </c>
      <c r="K181" s="5" t="s">
        <v>581</v>
      </c>
      <c r="L181" s="4" t="str">
        <f>HYPERLINK("https://docs.wto.org/imrd/directdoc.asp?DDFDocuments/t/G/TBTN22/CHN1666.DOCX", "https://docs.wto.org/imrd/directdoc.asp?DDFDocuments/t/G/TBTN22/CHN1666.DOCX")</f>
        <v>https://docs.wto.org/imrd/directdoc.asp?DDFDocuments/t/G/TBTN22/CHN1666.DOCX</v>
      </c>
      <c r="M181" s="4" t="str">
        <f>HYPERLINK("https://docs.wto.org/imrd/directdoc.asp?DDFDocuments/u/G/TBTN22/CHN1666.DOCX", "https://docs.wto.org/imrd/directdoc.asp?DDFDocuments/u/G/TBTN22/CHN1666.DOCX")</f>
        <v>https://docs.wto.org/imrd/directdoc.asp?DDFDocuments/u/G/TBTN22/CHN1666.DOCX</v>
      </c>
      <c r="N181" t="str">
        <f>HYPERLINK("https://docs.wto.org/imrd/directdoc.asp?DDFDocuments/v/G/TBTN22/CHN1666.DOCX", "https://docs.wto.org/imrd/directdoc.asp?DDFDocuments/v/G/TBTN22/CHN1666.DOCX")</f>
        <v>https://docs.wto.org/imrd/directdoc.asp?DDFDocuments/v/G/TBTN22/CHN1666.DOCX</v>
      </c>
    </row>
    <row r="182" spans="1:14" ht="45">
      <c r="A182" s="7" t="s">
        <v>722</v>
      </c>
      <c r="B182" s="5" t="str">
        <f>HYPERLINK("https://epingalert.org/en/Search?viewData= G/TBT/N/BDI/233, G/TBT/N/KEN/1244, G/TBT/N/RWA/659, G/TBT/N/TZA/734, G/TBT/N/UGA/1579"," G/TBT/N/BDI/233, G/TBT/N/KEN/1244, G/TBT/N/RWA/659, G/TBT/N/TZA/734, G/TBT/N/UGA/1579")</f>
        <v xml:space="preserve"> G/TBT/N/BDI/233, G/TBT/N/KEN/1244, G/TBT/N/RWA/659, G/TBT/N/TZA/734, G/TBT/N/UGA/1579</v>
      </c>
      <c r="C182" s="4" t="s">
        <v>559</v>
      </c>
      <c r="D182" s="5" t="s">
        <v>549</v>
      </c>
      <c r="E182" s="6">
        <v>44718</v>
      </c>
      <c r="F182" s="5" t="s">
        <v>550</v>
      </c>
      <c r="G182" s="4" t="s">
        <v>232</v>
      </c>
      <c r="H182" s="4" t="s">
        <v>560</v>
      </c>
      <c r="I182" s="4" t="s">
        <v>16</v>
      </c>
      <c r="K182" s="5" t="s">
        <v>584</v>
      </c>
      <c r="L182" s="4" t="str">
        <f>HYPERLINK("https://docs.wto.org/imrd/directdoc.asp?DDFDocuments/t/G/TBTN22/BRA1318.DOCX", "https://docs.wto.org/imrd/directdoc.asp?DDFDocuments/t/G/TBTN22/BRA1318.DOCX")</f>
        <v>https://docs.wto.org/imrd/directdoc.asp?DDFDocuments/t/G/TBTN22/BRA1318.DOCX</v>
      </c>
      <c r="M182" s="4" t="str">
        <f>HYPERLINK("https://docs.wto.org/imrd/directdoc.asp?DDFDocuments/u/G/TBTN22/BRA1318.DOCX", "https://docs.wto.org/imrd/directdoc.asp?DDFDocuments/u/G/TBTN22/BRA1318.DOCX")</f>
        <v>https://docs.wto.org/imrd/directdoc.asp?DDFDocuments/u/G/TBTN22/BRA1318.DOCX</v>
      </c>
      <c r="N182" t="str">
        <f>HYPERLINK("https://docs.wto.org/imrd/directdoc.asp?DDFDocuments/v/G/TBTN22/BRA1318.DOCX", "https://docs.wto.org/imrd/directdoc.asp?DDFDocuments/v/G/TBTN22/BRA1318.DOCX")</f>
        <v>https://docs.wto.org/imrd/directdoc.asp?DDFDocuments/v/G/TBTN22/BRA1318.DOCX</v>
      </c>
    </row>
    <row r="183" spans="1:14" ht="45">
      <c r="A183" s="7" t="s">
        <v>722</v>
      </c>
      <c r="B183" s="5" t="str">
        <f>HYPERLINK("https://epingalert.org/en/Search?viewData= G/TBT/N/BDI/233, G/TBT/N/KEN/1244, G/TBT/N/RWA/659, G/TBT/N/TZA/734, G/TBT/N/UGA/1579"," G/TBT/N/BDI/233, G/TBT/N/KEN/1244, G/TBT/N/RWA/659, G/TBT/N/TZA/734, G/TBT/N/UGA/1579")</f>
        <v xml:space="preserve"> G/TBT/N/BDI/233, G/TBT/N/KEN/1244, G/TBT/N/RWA/659, G/TBT/N/TZA/734, G/TBT/N/UGA/1579</v>
      </c>
      <c r="C183" s="4" t="s">
        <v>111</v>
      </c>
      <c r="D183" s="5" t="s">
        <v>549</v>
      </c>
      <c r="E183" s="6">
        <v>44718</v>
      </c>
      <c r="F183" s="5" t="s">
        <v>550</v>
      </c>
      <c r="G183" s="4" t="s">
        <v>232</v>
      </c>
      <c r="H183" s="4" t="s">
        <v>560</v>
      </c>
      <c r="I183" s="4" t="s">
        <v>16</v>
      </c>
      <c r="K183" s="5" t="s">
        <v>587</v>
      </c>
      <c r="L183" s="4" t="str">
        <f>HYPERLINK("https://docs.wto.org/imrd/directdoc.asp?DDFDocuments/t/G/TBTN22/BRA1327.DOCX", "https://docs.wto.org/imrd/directdoc.asp?DDFDocuments/t/G/TBTN22/BRA1327.DOCX")</f>
        <v>https://docs.wto.org/imrd/directdoc.asp?DDFDocuments/t/G/TBTN22/BRA1327.DOCX</v>
      </c>
      <c r="M183" s="4" t="str">
        <f>HYPERLINK("https://docs.wto.org/imrd/directdoc.asp?DDFDocuments/u/G/TBTN22/BRA1327.DOCX", "https://docs.wto.org/imrd/directdoc.asp?DDFDocuments/u/G/TBTN22/BRA1327.DOCX")</f>
        <v>https://docs.wto.org/imrd/directdoc.asp?DDFDocuments/u/G/TBTN22/BRA1327.DOCX</v>
      </c>
      <c r="N183" t="str">
        <f>HYPERLINK("https://docs.wto.org/imrd/directdoc.asp?DDFDocuments/v/G/TBTN22/BRA1327.DOCX", "https://docs.wto.org/imrd/directdoc.asp?DDFDocuments/v/G/TBTN22/BRA1327.DOCX")</f>
        <v>https://docs.wto.org/imrd/directdoc.asp?DDFDocuments/v/G/TBTN22/BRA1327.DOCX</v>
      </c>
    </row>
    <row r="184" spans="1:14" ht="45">
      <c r="A184" s="7" t="s">
        <v>722</v>
      </c>
      <c r="B184" s="5" t="str">
        <f>HYPERLINK("https://epingalert.org/en/Search?viewData= G/TBT/N/BDI/234, G/TBT/N/KEN/1245, G/TBT/N/RWA/660, G/TBT/N/TZA/735, G/TBT/N/UGA/1580"," G/TBT/N/BDI/234, G/TBT/N/KEN/1245, G/TBT/N/RWA/660, G/TBT/N/TZA/735, G/TBT/N/UGA/1580")</f>
        <v xml:space="preserve"> G/TBT/N/BDI/234, G/TBT/N/KEN/1245, G/TBT/N/RWA/660, G/TBT/N/TZA/735, G/TBT/N/UGA/1580</v>
      </c>
      <c r="C184" s="4" t="s">
        <v>559</v>
      </c>
      <c r="D184" s="5" t="s">
        <v>543</v>
      </c>
      <c r="E184" s="6">
        <v>44718</v>
      </c>
      <c r="F184" s="5" t="s">
        <v>544</v>
      </c>
      <c r="G184" s="4" t="s">
        <v>232</v>
      </c>
      <c r="H184" s="4" t="s">
        <v>545</v>
      </c>
      <c r="I184" s="4" t="s">
        <v>16</v>
      </c>
      <c r="K184" s="5" t="s">
        <v>591</v>
      </c>
      <c r="L184" s="4" t="str">
        <f>HYPERLINK("https://docs.wto.org/imrd/directdoc.asp?DDFDocuments/t/G/TBTN22/BRA1328.DOCX", "https://docs.wto.org/imrd/directdoc.asp?DDFDocuments/t/G/TBTN22/BRA1328.DOCX")</f>
        <v>https://docs.wto.org/imrd/directdoc.asp?DDFDocuments/t/G/TBTN22/BRA1328.DOCX</v>
      </c>
      <c r="M184" s="4" t="str">
        <f>HYPERLINK("https://docs.wto.org/imrd/directdoc.asp?DDFDocuments/u/G/TBTN22/BRA1328.DOCX", "https://docs.wto.org/imrd/directdoc.asp?DDFDocuments/u/G/TBTN22/BRA1328.DOCX")</f>
        <v>https://docs.wto.org/imrd/directdoc.asp?DDFDocuments/u/G/TBTN22/BRA1328.DOCX</v>
      </c>
      <c r="N184" t="str">
        <f>HYPERLINK("https://docs.wto.org/imrd/directdoc.asp?DDFDocuments/v/G/TBTN22/BRA1328.DOCX", "https://docs.wto.org/imrd/directdoc.asp?DDFDocuments/v/G/TBTN22/BRA1328.DOCX")</f>
        <v>https://docs.wto.org/imrd/directdoc.asp?DDFDocuments/v/G/TBTN22/BRA1328.DOCX</v>
      </c>
    </row>
    <row r="185" spans="1:14" ht="45">
      <c r="A185" s="7" t="s">
        <v>722</v>
      </c>
      <c r="B185" s="5" t="str">
        <f>HYPERLINK("https://epingalert.org/en/Search?viewData= G/TBT/N/BDI/232, G/TBT/N/KEN/1243, G/TBT/N/RWA/658, G/TBT/N/TZA/733, G/TBT/N/UGA/1578"," G/TBT/N/BDI/232, G/TBT/N/KEN/1243, G/TBT/N/RWA/658, G/TBT/N/TZA/733, G/TBT/N/UGA/1578")</f>
        <v xml:space="preserve"> G/TBT/N/BDI/232, G/TBT/N/KEN/1243, G/TBT/N/RWA/658, G/TBT/N/TZA/733, G/TBT/N/UGA/1578</v>
      </c>
      <c r="C185" s="4" t="s">
        <v>542</v>
      </c>
      <c r="D185" s="5" t="s">
        <v>535</v>
      </c>
      <c r="E185" s="6">
        <v>44718</v>
      </c>
      <c r="F185" s="5" t="s">
        <v>536</v>
      </c>
      <c r="G185" s="4" t="s">
        <v>232</v>
      </c>
      <c r="H185" s="4" t="s">
        <v>545</v>
      </c>
      <c r="I185" s="4" t="s">
        <v>16</v>
      </c>
      <c r="K185" s="5" t="s">
        <v>595</v>
      </c>
      <c r="L185" s="4" t="str">
        <f>HYPERLINK("https://docs.wto.org/imrd/directdoc.asp?DDFDocuments/t/G/TBTN22/KEN1240.DOCX", "https://docs.wto.org/imrd/directdoc.asp?DDFDocuments/t/G/TBTN22/KEN1240.DOCX")</f>
        <v>https://docs.wto.org/imrd/directdoc.asp?DDFDocuments/t/G/TBTN22/KEN1240.DOCX</v>
      </c>
      <c r="M185" s="4" t="str">
        <f>HYPERLINK("https://docs.wto.org/imrd/directdoc.asp?DDFDocuments/u/G/TBTN22/KEN1240.DOCX", "https://docs.wto.org/imrd/directdoc.asp?DDFDocuments/u/G/TBTN22/KEN1240.DOCX")</f>
        <v>https://docs.wto.org/imrd/directdoc.asp?DDFDocuments/u/G/TBTN22/KEN1240.DOCX</v>
      </c>
      <c r="N185" t="str">
        <f>HYPERLINK("https://docs.wto.org/imrd/directdoc.asp?DDFDocuments/v/G/TBTN22/KEN1240.DOCX", "https://docs.wto.org/imrd/directdoc.asp?DDFDocuments/v/G/TBTN22/KEN1240.DOCX")</f>
        <v>https://docs.wto.org/imrd/directdoc.asp?DDFDocuments/v/G/TBTN22/KEN1240.DOCX</v>
      </c>
    </row>
    <row r="186" spans="1:14" ht="60">
      <c r="A186" s="7" t="s">
        <v>722</v>
      </c>
      <c r="B186" s="5" t="str">
        <f>HYPERLINK("https://epingalert.org/en/Search?viewData= G/TBT/N/BDI/231, G/TBT/N/KEN/1242, G/TBT/N/RWA/657, G/TBT/N/TZA/732, G/TBT/N/UGA/1577"," G/TBT/N/BDI/231, G/TBT/N/KEN/1242, G/TBT/N/RWA/657, G/TBT/N/TZA/732, G/TBT/N/UGA/1577")</f>
        <v xml:space="preserve"> G/TBT/N/BDI/231, G/TBT/N/KEN/1242, G/TBT/N/RWA/657, G/TBT/N/TZA/732, G/TBT/N/UGA/1577</v>
      </c>
      <c r="C186" s="4" t="s">
        <v>283</v>
      </c>
      <c r="D186" s="5" t="s">
        <v>539</v>
      </c>
      <c r="E186" s="6">
        <v>44718</v>
      </c>
      <c r="F186" s="5" t="s">
        <v>540</v>
      </c>
      <c r="G186" s="4" t="s">
        <v>232</v>
      </c>
      <c r="H186" s="4" t="s">
        <v>545</v>
      </c>
      <c r="I186" s="4" t="s">
        <v>16</v>
      </c>
      <c r="K186" s="5" t="s">
        <v>598</v>
      </c>
      <c r="L186" s="4" t="str">
        <f>HYPERLINK("https://docs.wto.org/imrd/directdoc.asp?DDFDocuments/t/G/TBTN22/BRA1321.DOCX", "https://docs.wto.org/imrd/directdoc.asp?DDFDocuments/t/G/TBTN22/BRA1321.DOCX")</f>
        <v>https://docs.wto.org/imrd/directdoc.asp?DDFDocuments/t/G/TBTN22/BRA1321.DOCX</v>
      </c>
      <c r="M186" s="4" t="str">
        <f>HYPERLINK("https://docs.wto.org/imrd/directdoc.asp?DDFDocuments/u/G/TBTN22/BRA1321.DOCX", "https://docs.wto.org/imrd/directdoc.asp?DDFDocuments/u/G/TBTN22/BRA1321.DOCX")</f>
        <v>https://docs.wto.org/imrd/directdoc.asp?DDFDocuments/u/G/TBTN22/BRA1321.DOCX</v>
      </c>
      <c r="N186" t="str">
        <f>HYPERLINK("https://docs.wto.org/imrd/directdoc.asp?DDFDocuments/v/G/TBTN22/BRA1321.DOCX", "https://docs.wto.org/imrd/directdoc.asp?DDFDocuments/v/G/TBTN22/BRA1321.DOCX")</f>
        <v>https://docs.wto.org/imrd/directdoc.asp?DDFDocuments/v/G/TBTN22/BRA1321.DOCX</v>
      </c>
    </row>
    <row r="187" spans="1:14" s="12" customFormat="1" ht="60">
      <c r="A187" s="7" t="s">
        <v>722</v>
      </c>
      <c r="B187" s="5" t="str">
        <f>HYPERLINK("https://epingalert.org/en/Search?viewData= G/TBT/N/BDI/231, G/TBT/N/KEN/1242, G/TBT/N/RWA/657, G/TBT/N/TZA/732, G/TBT/N/UGA/1577"," G/TBT/N/BDI/231, G/TBT/N/KEN/1242, G/TBT/N/RWA/657, G/TBT/N/TZA/732, G/TBT/N/UGA/1577")</f>
        <v xml:space="preserve"> G/TBT/N/BDI/231, G/TBT/N/KEN/1242, G/TBT/N/RWA/657, G/TBT/N/TZA/732, G/TBT/N/UGA/1577</v>
      </c>
      <c r="C187" s="4" t="s">
        <v>559</v>
      </c>
      <c r="D187" s="5" t="s">
        <v>539</v>
      </c>
      <c r="E187" s="6">
        <v>44718</v>
      </c>
      <c r="F187" s="5" t="s">
        <v>540</v>
      </c>
      <c r="G187" s="4" t="s">
        <v>232</v>
      </c>
      <c r="H187" s="4" t="s">
        <v>545</v>
      </c>
      <c r="I187" s="4" t="s">
        <v>16</v>
      </c>
      <c r="K187" s="9" t="s">
        <v>602</v>
      </c>
      <c r="L187" s="10" t="str">
        <f>HYPERLINK("https://docs.wto.org/imrd/directdoc.asp?DDFDocuments/t/G/TBTN22/CHN1664.DOCX", "https://docs.wto.org/imrd/directdoc.asp?DDFDocuments/t/G/TBTN22/CHN1664.DOCX")</f>
        <v>https://docs.wto.org/imrd/directdoc.asp?DDFDocuments/t/G/TBTN22/CHN1664.DOCX</v>
      </c>
      <c r="M187" s="10" t="str">
        <f>HYPERLINK("https://docs.wto.org/imrd/directdoc.asp?DDFDocuments/u/G/TBTN22/CHN1664.DOCX", "https://docs.wto.org/imrd/directdoc.asp?DDFDocuments/u/G/TBTN22/CHN1664.DOCX")</f>
        <v>https://docs.wto.org/imrd/directdoc.asp?DDFDocuments/u/G/TBTN22/CHN1664.DOCX</v>
      </c>
      <c r="N187" s="12" t="str">
        <f>HYPERLINK("https://docs.wto.org/imrd/directdoc.asp?DDFDocuments/v/G/TBTN22/CHN1664.DOCX", "https://docs.wto.org/imrd/directdoc.asp?DDFDocuments/v/G/TBTN22/CHN1664.DOCX")</f>
        <v>https://docs.wto.org/imrd/directdoc.asp?DDFDocuments/v/G/TBTN22/CHN1664.DOCX</v>
      </c>
    </row>
    <row r="188" spans="1:14" ht="60">
      <c r="A188" s="7" t="s">
        <v>722</v>
      </c>
      <c r="B188" s="5" t="str">
        <f>HYPERLINK("https://epingalert.org/en/Search?viewData= G/TBT/N/BDI/233, G/TBT/N/KEN/1244, G/TBT/N/RWA/659, G/TBT/N/TZA/734, G/TBT/N/UGA/1579"," G/TBT/N/BDI/233, G/TBT/N/KEN/1244, G/TBT/N/RWA/659, G/TBT/N/TZA/734, G/TBT/N/UGA/1579")</f>
        <v xml:space="preserve"> G/TBT/N/BDI/233, G/TBT/N/KEN/1244, G/TBT/N/RWA/659, G/TBT/N/TZA/734, G/TBT/N/UGA/1579</v>
      </c>
      <c r="C188" s="4" t="s">
        <v>542</v>
      </c>
      <c r="D188" s="5" t="s">
        <v>549</v>
      </c>
      <c r="E188" s="6">
        <v>44718</v>
      </c>
      <c r="F188" s="5" t="s">
        <v>550</v>
      </c>
      <c r="G188" s="4" t="s">
        <v>232</v>
      </c>
      <c r="H188" s="4" t="s">
        <v>551</v>
      </c>
      <c r="I188" s="4" t="s">
        <v>16</v>
      </c>
      <c r="K188" s="5" t="s">
        <v>607</v>
      </c>
      <c r="L188" s="4" t="str">
        <f>HYPERLINK("https://docs.wto.org/imrd/directdoc.asp?DDFDocuments/t/G/TBTN22/CHN1665.DOCX", "https://docs.wto.org/imrd/directdoc.asp?DDFDocuments/t/G/TBTN22/CHN1665.DOCX")</f>
        <v>https://docs.wto.org/imrd/directdoc.asp?DDFDocuments/t/G/TBTN22/CHN1665.DOCX</v>
      </c>
      <c r="M188" s="4" t="str">
        <f>HYPERLINK("https://docs.wto.org/imrd/directdoc.asp?DDFDocuments/u/G/TBTN22/CHN1665.DOCX", "https://docs.wto.org/imrd/directdoc.asp?DDFDocuments/u/G/TBTN22/CHN1665.DOCX")</f>
        <v>https://docs.wto.org/imrd/directdoc.asp?DDFDocuments/u/G/TBTN22/CHN1665.DOCX</v>
      </c>
      <c r="N188" t="str">
        <f>HYPERLINK("https://docs.wto.org/imrd/directdoc.asp?DDFDocuments/v/G/TBTN22/CHN1665.DOCX", "https://docs.wto.org/imrd/directdoc.asp?DDFDocuments/v/G/TBTN22/CHN1665.DOCX")</f>
        <v>https://docs.wto.org/imrd/directdoc.asp?DDFDocuments/v/G/TBTN22/CHN1665.DOCX</v>
      </c>
    </row>
    <row r="189" spans="1:14" ht="45">
      <c r="A189" s="7" t="s">
        <v>722</v>
      </c>
      <c r="B189" s="5" t="str">
        <f>HYPERLINK("https://epingalert.org/en/Search?viewData= G/TBT/N/BDI/232, G/TBT/N/KEN/1243, G/TBT/N/RWA/658, G/TBT/N/TZA/733, G/TBT/N/UGA/1578"," G/TBT/N/BDI/232, G/TBT/N/KEN/1243, G/TBT/N/RWA/658, G/TBT/N/TZA/733, G/TBT/N/UGA/1578")</f>
        <v xml:space="preserve"> G/TBT/N/BDI/232, G/TBT/N/KEN/1243, G/TBT/N/RWA/658, G/TBT/N/TZA/733, G/TBT/N/UGA/1578</v>
      </c>
      <c r="C189" s="4" t="s">
        <v>559</v>
      </c>
      <c r="D189" s="5" t="s">
        <v>535</v>
      </c>
      <c r="E189" s="6">
        <v>44718</v>
      </c>
      <c r="F189" s="5" t="s">
        <v>536</v>
      </c>
      <c r="G189" s="4" t="s">
        <v>232</v>
      </c>
      <c r="H189" s="4" t="s">
        <v>545</v>
      </c>
      <c r="I189" s="4" t="s">
        <v>16</v>
      </c>
      <c r="K189" s="5" t="s">
        <v>610</v>
      </c>
      <c r="L189" s="4" t="str">
        <f>HYPERLINK("https://docs.wto.org/imrd/directdoc.asp?DDFDocuments/t/G/TBTN22/BRA1319.DOCX", "https://docs.wto.org/imrd/directdoc.asp?DDFDocuments/t/G/TBTN22/BRA1319.DOCX")</f>
        <v>https://docs.wto.org/imrd/directdoc.asp?DDFDocuments/t/G/TBTN22/BRA1319.DOCX</v>
      </c>
      <c r="M189" s="4" t="str">
        <f>HYPERLINK("https://docs.wto.org/imrd/directdoc.asp?DDFDocuments/u/G/TBTN22/BRA1319.DOCX", "https://docs.wto.org/imrd/directdoc.asp?DDFDocuments/u/G/TBTN22/BRA1319.DOCX")</f>
        <v>https://docs.wto.org/imrd/directdoc.asp?DDFDocuments/u/G/TBTN22/BRA1319.DOCX</v>
      </c>
      <c r="N189" t="str">
        <f>HYPERLINK("https://docs.wto.org/imrd/directdoc.asp?DDFDocuments/v/G/TBTN22/BRA1319.DOCX", "https://docs.wto.org/imrd/directdoc.asp?DDFDocuments/v/G/TBTN22/BRA1319.DOCX")</f>
        <v>https://docs.wto.org/imrd/directdoc.asp?DDFDocuments/v/G/TBTN22/BRA1319.DOCX</v>
      </c>
    </row>
    <row r="190" spans="1:14" ht="45">
      <c r="A190" s="7" t="s">
        <v>722</v>
      </c>
      <c r="B190" s="5" t="str">
        <f>HYPERLINK("https://epingalert.org/en/Search?viewData= G/TBT/N/BDI/233, G/TBT/N/KEN/1244, G/TBT/N/RWA/659, G/TBT/N/TZA/734, G/TBT/N/UGA/1579"," G/TBT/N/BDI/233, G/TBT/N/KEN/1244, G/TBT/N/RWA/659, G/TBT/N/TZA/734, G/TBT/N/UGA/1579")</f>
        <v xml:space="preserve"> G/TBT/N/BDI/233, G/TBT/N/KEN/1244, G/TBT/N/RWA/659, G/TBT/N/TZA/734, G/TBT/N/UGA/1579</v>
      </c>
      <c r="C190" s="4" t="s">
        <v>283</v>
      </c>
      <c r="D190" s="5" t="s">
        <v>549</v>
      </c>
      <c r="E190" s="6">
        <v>44718</v>
      </c>
      <c r="F190" s="5" t="s">
        <v>550</v>
      </c>
      <c r="G190" s="4" t="s">
        <v>232</v>
      </c>
      <c r="H190" s="4" t="s">
        <v>560</v>
      </c>
      <c r="I190" s="4" t="s">
        <v>16</v>
      </c>
      <c r="K190" s="5" t="s">
        <v>614</v>
      </c>
      <c r="L190" s="4" t="str">
        <f>HYPERLINK("https://docs.wto.org/imrd/directdoc.asp?DDFDocuments/t/G/TBTN22/KEN1241.DOCX", "https://docs.wto.org/imrd/directdoc.asp?DDFDocuments/t/G/TBTN22/KEN1241.DOCX")</f>
        <v>https://docs.wto.org/imrd/directdoc.asp?DDFDocuments/t/G/TBTN22/KEN1241.DOCX</v>
      </c>
      <c r="M190" s="4" t="str">
        <f>HYPERLINK("https://docs.wto.org/imrd/directdoc.asp?DDFDocuments/u/G/TBTN22/KEN1241.DOCX", "https://docs.wto.org/imrd/directdoc.asp?DDFDocuments/u/G/TBTN22/KEN1241.DOCX")</f>
        <v>https://docs.wto.org/imrd/directdoc.asp?DDFDocuments/u/G/TBTN22/KEN1241.DOCX</v>
      </c>
      <c r="N190" t="str">
        <f>HYPERLINK("https://docs.wto.org/imrd/directdoc.asp?DDFDocuments/v/G/TBTN22/KEN1241.DOCX", "https://docs.wto.org/imrd/directdoc.asp?DDFDocuments/v/G/TBTN22/KEN1241.DOCX")</f>
        <v>https://docs.wto.org/imrd/directdoc.asp?DDFDocuments/v/G/TBTN22/KEN1241.DOCX</v>
      </c>
    </row>
    <row r="191" spans="1:14" ht="60">
      <c r="A191" s="7" t="s">
        <v>722</v>
      </c>
      <c r="B191" s="5" t="str">
        <f>HYPERLINK("https://epingalert.org/en/Search?viewData= G/TBT/N/BDI/231, G/TBT/N/KEN/1242, G/TBT/N/RWA/657, G/TBT/N/TZA/732, G/TBT/N/UGA/1577"," G/TBT/N/BDI/231, G/TBT/N/KEN/1242, G/TBT/N/RWA/657, G/TBT/N/TZA/732, G/TBT/N/UGA/1577")</f>
        <v xml:space="preserve"> G/TBT/N/BDI/231, G/TBT/N/KEN/1242, G/TBT/N/RWA/657, G/TBT/N/TZA/732, G/TBT/N/UGA/1577</v>
      </c>
      <c r="C191" s="4" t="s">
        <v>542</v>
      </c>
      <c r="D191" s="5" t="s">
        <v>539</v>
      </c>
      <c r="E191" s="6">
        <v>44718</v>
      </c>
      <c r="F191" s="5" t="s">
        <v>540</v>
      </c>
      <c r="G191" s="4" t="s">
        <v>232</v>
      </c>
      <c r="H191" s="4" t="s">
        <v>545</v>
      </c>
      <c r="I191" s="4" t="s">
        <v>16</v>
      </c>
      <c r="K191" s="5" t="s">
        <v>617</v>
      </c>
      <c r="L191" s="4" t="str">
        <f>HYPERLINK("https://docs.wto.org/imrd/directdoc.asp?DDFDocuments/t/G/TBTN22/BRA1324.DOCX", "https://docs.wto.org/imrd/directdoc.asp?DDFDocuments/t/G/TBTN22/BRA1324.DOCX")</f>
        <v>https://docs.wto.org/imrd/directdoc.asp?DDFDocuments/t/G/TBTN22/BRA1324.DOCX</v>
      </c>
      <c r="M191" s="4" t="str">
        <f>HYPERLINK("https://docs.wto.org/imrd/directdoc.asp?DDFDocuments/u/G/TBTN22/BRA1324.DOCX", "https://docs.wto.org/imrd/directdoc.asp?DDFDocuments/u/G/TBTN22/BRA1324.DOCX")</f>
        <v>https://docs.wto.org/imrd/directdoc.asp?DDFDocuments/u/G/TBTN22/BRA1324.DOCX</v>
      </c>
      <c r="N191" t="str">
        <f>HYPERLINK("https://docs.wto.org/imrd/directdoc.asp?DDFDocuments/v/G/TBTN22/BRA1324.DOCX", "https://docs.wto.org/imrd/directdoc.asp?DDFDocuments/v/G/TBTN22/BRA1324.DOCX")</f>
        <v>https://docs.wto.org/imrd/directdoc.asp?DDFDocuments/v/G/TBTN22/BRA1324.DOCX</v>
      </c>
    </row>
    <row r="192" spans="1:14" ht="45">
      <c r="A192" s="7" t="s">
        <v>722</v>
      </c>
      <c r="B192" s="5" t="str">
        <f>HYPERLINK("https://epingalert.org/en/Search?viewData= G/TBT/N/BDI/234, G/TBT/N/KEN/1245, G/TBT/N/RWA/660, G/TBT/N/TZA/735, G/TBT/N/UGA/1580"," G/TBT/N/BDI/234, G/TBT/N/KEN/1245, G/TBT/N/RWA/660, G/TBT/N/TZA/735, G/TBT/N/UGA/1580")</f>
        <v xml:space="preserve"> G/TBT/N/BDI/234, G/TBT/N/KEN/1245, G/TBT/N/RWA/660, G/TBT/N/TZA/735, G/TBT/N/UGA/1580</v>
      </c>
      <c r="C192" s="4" t="s">
        <v>534</v>
      </c>
      <c r="D192" s="5" t="s">
        <v>543</v>
      </c>
      <c r="E192" s="6">
        <v>44718</v>
      </c>
      <c r="F192" s="5" t="s">
        <v>544</v>
      </c>
      <c r="G192" s="4" t="s">
        <v>16</v>
      </c>
      <c r="H192" s="4" t="s">
        <v>537</v>
      </c>
      <c r="I192" s="4" t="s">
        <v>16</v>
      </c>
      <c r="K192" s="5" t="s">
        <v>620</v>
      </c>
      <c r="L192" s="4" t="str">
        <f>HYPERLINK("https://docs.wto.org/imrd/directdoc.asp?DDFDocuments/t/G/TBTN22/BRA1325.DOCX", "https://docs.wto.org/imrd/directdoc.asp?DDFDocuments/t/G/TBTN22/BRA1325.DOCX")</f>
        <v>https://docs.wto.org/imrd/directdoc.asp?DDFDocuments/t/G/TBTN22/BRA1325.DOCX</v>
      </c>
      <c r="M192" s="4" t="str">
        <f>HYPERLINK("https://docs.wto.org/imrd/directdoc.asp?DDFDocuments/u/G/TBTN22/BRA1325.DOCX", "https://docs.wto.org/imrd/directdoc.asp?DDFDocuments/u/G/TBTN22/BRA1325.DOCX")</f>
        <v>https://docs.wto.org/imrd/directdoc.asp?DDFDocuments/u/G/TBTN22/BRA1325.DOCX</v>
      </c>
      <c r="N192" t="str">
        <f>HYPERLINK("https://docs.wto.org/imrd/directdoc.asp?DDFDocuments/v/G/TBTN22/BRA1325.DOCX", "https://docs.wto.org/imrd/directdoc.asp?DDFDocuments/v/G/TBTN22/BRA1325.DOCX")</f>
        <v>https://docs.wto.org/imrd/directdoc.asp?DDFDocuments/v/G/TBTN22/BRA1325.DOCX</v>
      </c>
    </row>
    <row r="193" spans="1:14" ht="45">
      <c r="A193" s="7" t="s">
        <v>722</v>
      </c>
      <c r="B193" s="5" t="str">
        <f>HYPERLINK("https://epingalert.org/en/Search?viewData= G/TBT/N/BDI/234, G/TBT/N/KEN/1245, G/TBT/N/RWA/660, G/TBT/N/TZA/735, G/TBT/N/UGA/1580"," G/TBT/N/BDI/234, G/TBT/N/KEN/1245, G/TBT/N/RWA/660, G/TBT/N/TZA/735, G/TBT/N/UGA/1580")</f>
        <v xml:space="preserve"> G/TBT/N/BDI/234, G/TBT/N/KEN/1245, G/TBT/N/RWA/660, G/TBT/N/TZA/735, G/TBT/N/UGA/1580</v>
      </c>
      <c r="C193" s="4" t="s">
        <v>283</v>
      </c>
      <c r="D193" s="5" t="s">
        <v>543</v>
      </c>
      <c r="E193" s="6">
        <v>44718</v>
      </c>
      <c r="F193" s="5" t="s">
        <v>544</v>
      </c>
      <c r="G193" s="4" t="s">
        <v>232</v>
      </c>
      <c r="H193" s="4" t="s">
        <v>545</v>
      </c>
      <c r="I193" s="4" t="s">
        <v>16</v>
      </c>
      <c r="K193" s="5" t="s">
        <v>623</v>
      </c>
      <c r="L193" s="4" t="str">
        <f>HYPERLINK("https://docs.wto.org/imrd/directdoc.asp?DDFDocuments/t/G/TBTN22/BRA1326.DOCX", "https://docs.wto.org/imrd/directdoc.asp?DDFDocuments/t/G/TBTN22/BRA1326.DOCX")</f>
        <v>https://docs.wto.org/imrd/directdoc.asp?DDFDocuments/t/G/TBTN22/BRA1326.DOCX</v>
      </c>
      <c r="M193" s="4" t="str">
        <f>HYPERLINK("https://docs.wto.org/imrd/directdoc.asp?DDFDocuments/u/G/TBTN22/BRA1326.DOCX", "https://docs.wto.org/imrd/directdoc.asp?DDFDocuments/u/G/TBTN22/BRA1326.DOCX")</f>
        <v>https://docs.wto.org/imrd/directdoc.asp?DDFDocuments/u/G/TBTN22/BRA1326.DOCX</v>
      </c>
      <c r="N193" t="str">
        <f>HYPERLINK("https://docs.wto.org/imrd/directdoc.asp?DDFDocuments/v/G/TBTN22/BRA1326.DOCX", "https://docs.wto.org/imrd/directdoc.asp?DDFDocuments/v/G/TBTN22/BRA1326.DOCX")</f>
        <v>https://docs.wto.org/imrd/directdoc.asp?DDFDocuments/v/G/TBTN22/BRA1326.DOCX</v>
      </c>
    </row>
    <row r="194" spans="1:14" ht="90">
      <c r="A194" s="7" t="s">
        <v>788</v>
      </c>
      <c r="B194" s="5" t="str">
        <f>HYPERLINK("https://epingalert.org/en/Search?viewData= G/TBT/N/BRA/1328"," G/TBT/N/BRA/1328")</f>
        <v xml:space="preserve"> G/TBT/N/BRA/1328</v>
      </c>
      <c r="C194" s="4" t="s">
        <v>238</v>
      </c>
      <c r="D194" s="5" t="s">
        <v>588</v>
      </c>
      <c r="E194" s="6">
        <v>44704</v>
      </c>
      <c r="F194" s="5" t="s">
        <v>589</v>
      </c>
      <c r="G194" s="4" t="s">
        <v>590</v>
      </c>
      <c r="H194" s="4" t="s">
        <v>38</v>
      </c>
      <c r="I194" s="4" t="s">
        <v>16</v>
      </c>
      <c r="K194" s="5" t="s">
        <v>626</v>
      </c>
      <c r="L194" s="4" t="str">
        <f>HYPERLINK("https://docs.wto.org/imrd/directdoc.asp?DDFDocuments/t/G/TBTN22/BRA1322.DOCX", "https://docs.wto.org/imrd/directdoc.asp?DDFDocuments/t/G/TBTN22/BRA1322.DOCX")</f>
        <v>https://docs.wto.org/imrd/directdoc.asp?DDFDocuments/t/G/TBTN22/BRA1322.DOCX</v>
      </c>
      <c r="M194" s="4" t="str">
        <f>HYPERLINK("https://docs.wto.org/imrd/directdoc.asp?DDFDocuments/u/G/TBTN22/BRA1322.DOCX", "https://docs.wto.org/imrd/directdoc.asp?DDFDocuments/u/G/TBTN22/BRA1322.DOCX")</f>
        <v>https://docs.wto.org/imrd/directdoc.asp?DDFDocuments/u/G/TBTN22/BRA1322.DOCX</v>
      </c>
      <c r="N194" t="str">
        <f>HYPERLINK("https://docs.wto.org/imrd/directdoc.asp?DDFDocuments/v/G/TBTN22/BRA1322.DOCX", "https://docs.wto.org/imrd/directdoc.asp?DDFDocuments/v/G/TBTN22/BRA1322.DOCX")</f>
        <v>https://docs.wto.org/imrd/directdoc.asp?DDFDocuments/v/G/TBTN22/BRA1322.DOCX</v>
      </c>
    </row>
    <row r="195" spans="1:14" ht="45">
      <c r="A195" s="7" t="s">
        <v>795</v>
      </c>
      <c r="B195" s="5" t="str">
        <f>HYPERLINK("https://epingalert.org/en/Search?viewData= G/TBT/N/UGA/1573"," G/TBT/N/UGA/1573")</f>
        <v xml:space="preserve"> G/TBT/N/UGA/1573</v>
      </c>
      <c r="C195" s="4" t="s">
        <v>283</v>
      </c>
      <c r="D195" s="5" t="s">
        <v>639</v>
      </c>
      <c r="E195" s="6">
        <v>44715</v>
      </c>
      <c r="F195" s="5" t="s">
        <v>640</v>
      </c>
      <c r="G195" s="4" t="s">
        <v>641</v>
      </c>
      <c r="H195" s="4" t="s">
        <v>642</v>
      </c>
      <c r="I195" s="4" t="s">
        <v>16</v>
      </c>
      <c r="K195" s="5" t="s">
        <v>629</v>
      </c>
      <c r="L195" s="4" t="str">
        <f>HYPERLINK("https://docs.wto.org/imrd/directdoc.asp?DDFDocuments/t/G/TBTN22/BRA1323.DOCX", "https://docs.wto.org/imrd/directdoc.asp?DDFDocuments/t/G/TBTN22/BRA1323.DOCX")</f>
        <v>https://docs.wto.org/imrd/directdoc.asp?DDFDocuments/t/G/TBTN22/BRA1323.DOCX</v>
      </c>
      <c r="M195" s="4" t="str">
        <f>HYPERLINK("https://docs.wto.org/imrd/directdoc.asp?DDFDocuments/u/G/TBTN22/BRA1323.DOCX", "https://docs.wto.org/imrd/directdoc.asp?DDFDocuments/u/G/TBTN22/BRA1323.DOCX")</f>
        <v>https://docs.wto.org/imrd/directdoc.asp?DDFDocuments/u/G/TBTN22/BRA1323.DOCX</v>
      </c>
      <c r="N195" t="str">
        <f>HYPERLINK("https://docs.wto.org/imrd/directdoc.asp?DDFDocuments/v/G/TBTN22/BRA1323.DOCX", "https://docs.wto.org/imrd/directdoc.asp?DDFDocuments/v/G/TBTN22/BRA1323.DOCX")</f>
        <v>https://docs.wto.org/imrd/directdoc.asp?DDFDocuments/v/G/TBTN22/BRA1323.DOCX</v>
      </c>
    </row>
    <row r="196" spans="1:14" ht="75">
      <c r="A196" s="7" t="s">
        <v>744</v>
      </c>
      <c r="B196" s="5" t="str">
        <f>HYPERLINK("https://epingalert.org/en/Search?viewData= G/TBT/N/USA/1849"," G/TBT/N/USA/1849")</f>
        <v xml:space="preserve"> G/TBT/N/USA/1849</v>
      </c>
      <c r="C196" s="4" t="s">
        <v>39</v>
      </c>
      <c r="D196" s="5" t="s">
        <v>329</v>
      </c>
      <c r="E196" s="6">
        <v>44708</v>
      </c>
      <c r="F196" s="5" t="s">
        <v>330</v>
      </c>
      <c r="G196" s="4" t="s">
        <v>331</v>
      </c>
      <c r="H196" s="4" t="s">
        <v>94</v>
      </c>
      <c r="I196" s="4" t="s">
        <v>16</v>
      </c>
      <c r="K196" s="5" t="s">
        <v>632</v>
      </c>
      <c r="L196" s="4" t="str">
        <f>HYPERLINK("https://docs.wto.org/imrd/directdoc.asp?DDFDocuments/t/G/TBTN22/EU884.DOCX", "https://docs.wto.org/imrd/directdoc.asp?DDFDocuments/t/G/TBTN22/EU884.DOCX")</f>
        <v>https://docs.wto.org/imrd/directdoc.asp?DDFDocuments/t/G/TBTN22/EU884.DOCX</v>
      </c>
      <c r="M196" s="4" t="str">
        <f>HYPERLINK("https://docs.wto.org/imrd/directdoc.asp?DDFDocuments/u/G/TBTN22/EU884.DOCX", "https://docs.wto.org/imrd/directdoc.asp?DDFDocuments/u/G/TBTN22/EU884.DOCX")</f>
        <v>https://docs.wto.org/imrd/directdoc.asp?DDFDocuments/u/G/TBTN22/EU884.DOCX</v>
      </c>
      <c r="N196" t="str">
        <f>HYPERLINK("https://docs.wto.org/imrd/directdoc.asp?DDFDocuments/v/G/TBTN22/EU884.DOCX", "https://docs.wto.org/imrd/directdoc.asp?DDFDocuments/v/G/TBTN22/EU884.DOCX")</f>
        <v>https://docs.wto.org/imrd/directdoc.asp?DDFDocuments/v/G/TBTN22/EU884.DOCX</v>
      </c>
    </row>
    <row r="197" spans="1:14" ht="45">
      <c r="A197" s="7" t="s">
        <v>753</v>
      </c>
      <c r="B197" s="5" t="str">
        <f>HYPERLINK("https://epingalert.org/en/Search?viewData= G/TBT/N/BRA/1352"," G/TBT/N/BRA/1352")</f>
        <v xml:space="preserve"> G/TBT/N/BRA/1352</v>
      </c>
      <c r="C197" s="4" t="s">
        <v>238</v>
      </c>
      <c r="D197" s="5" t="s">
        <v>394</v>
      </c>
      <c r="E197" s="6" t="s">
        <v>16</v>
      </c>
      <c r="F197" s="5" t="s">
        <v>395</v>
      </c>
      <c r="G197" s="4" t="s">
        <v>16</v>
      </c>
      <c r="H197" s="4" t="s">
        <v>94</v>
      </c>
      <c r="I197" s="4" t="s">
        <v>16</v>
      </c>
      <c r="K197" s="5" t="s">
        <v>635</v>
      </c>
      <c r="L197" s="4" t="str">
        <f>HYPERLINK("https://docs.wto.org/imrd/directdoc.asp?DDFDocuments/t/G/TBTN22/BRA1317.DOCX", "https://docs.wto.org/imrd/directdoc.asp?DDFDocuments/t/G/TBTN22/BRA1317.DOCX")</f>
        <v>https://docs.wto.org/imrd/directdoc.asp?DDFDocuments/t/G/TBTN22/BRA1317.DOCX</v>
      </c>
      <c r="M197" s="4" t="str">
        <f>HYPERLINK("https://docs.wto.org/imrd/directdoc.asp?DDFDocuments/u/G/TBTN22/BRA1317.DOCX", "https://docs.wto.org/imrd/directdoc.asp?DDFDocuments/u/G/TBTN22/BRA1317.DOCX")</f>
        <v>https://docs.wto.org/imrd/directdoc.asp?DDFDocuments/u/G/TBTN22/BRA1317.DOCX</v>
      </c>
      <c r="N197" t="str">
        <f>HYPERLINK("https://docs.wto.org/imrd/directdoc.asp?DDFDocuments/v/G/TBTN22/BRA1317.DOCX", "https://docs.wto.org/imrd/directdoc.asp?DDFDocuments/v/G/TBTN22/BRA1317.DOCX")</f>
        <v>https://docs.wto.org/imrd/directdoc.asp?DDFDocuments/v/G/TBTN22/BRA1317.DOCX</v>
      </c>
    </row>
    <row r="198" spans="1:14" ht="45">
      <c r="A198" s="5" t="s">
        <v>699</v>
      </c>
      <c r="B198" s="5" t="str">
        <f>HYPERLINK("https://epingalert.org/en/Search?viewData= G/TBT/N/SWE/141"," G/TBT/N/SWE/141")</f>
        <v xml:space="preserve"> G/TBT/N/SWE/141</v>
      </c>
      <c r="C198" s="4" t="s">
        <v>122</v>
      </c>
      <c r="D198" s="5" t="s">
        <v>123</v>
      </c>
      <c r="E198" s="6">
        <v>44736</v>
      </c>
      <c r="F198" s="5" t="s">
        <v>124</v>
      </c>
      <c r="G198" s="4" t="s">
        <v>16</v>
      </c>
      <c r="H198" s="4" t="s">
        <v>94</v>
      </c>
      <c r="I198" s="4" t="s">
        <v>16</v>
      </c>
      <c r="K198" s="5" t="s">
        <v>638</v>
      </c>
      <c r="L198" s="4" t="str">
        <f>HYPERLINK("https://docs.wto.org/imrd/directdoc.asp?DDFDocuments/t/G/TBTN22/BRA1320.DOCX", "https://docs.wto.org/imrd/directdoc.asp?DDFDocuments/t/G/TBTN22/BRA1320.DOCX")</f>
        <v>https://docs.wto.org/imrd/directdoc.asp?DDFDocuments/t/G/TBTN22/BRA1320.DOCX</v>
      </c>
      <c r="M198" s="4" t="str">
        <f>HYPERLINK("https://docs.wto.org/imrd/directdoc.asp?DDFDocuments/u/G/TBTN22/BRA1320.DOCX", "https://docs.wto.org/imrd/directdoc.asp?DDFDocuments/u/G/TBTN22/BRA1320.DOCX")</f>
        <v>https://docs.wto.org/imrd/directdoc.asp?DDFDocuments/u/G/TBTN22/BRA1320.DOCX</v>
      </c>
      <c r="N198" t="str">
        <f>HYPERLINK("https://docs.wto.org/imrd/directdoc.asp?DDFDocuments/v/G/TBTN22/BRA1320.DOCX", "https://docs.wto.org/imrd/directdoc.asp?DDFDocuments/v/G/TBTN22/BRA1320.DOCX")</f>
        <v>https://docs.wto.org/imrd/directdoc.asp?DDFDocuments/v/G/TBTN22/BRA1320.DOCX</v>
      </c>
    </row>
    <row r="199" spans="1:14" ht="90">
      <c r="A199" s="5" t="s">
        <v>699</v>
      </c>
      <c r="B199" s="5" t="str">
        <f>HYPERLINK("https://epingalert.org/en/Search?viewData= G/TBT/N/SWE/143"," G/TBT/N/SWE/143")</f>
        <v xml:space="preserve"> G/TBT/N/SWE/143</v>
      </c>
      <c r="C199" s="4" t="s">
        <v>122</v>
      </c>
      <c r="D199" s="5" t="s">
        <v>148</v>
      </c>
      <c r="E199" s="6">
        <v>44736</v>
      </c>
      <c r="F199" s="5" t="s">
        <v>149</v>
      </c>
      <c r="G199" s="4" t="s">
        <v>16</v>
      </c>
      <c r="H199" s="4" t="s">
        <v>94</v>
      </c>
      <c r="I199" s="4" t="s">
        <v>16</v>
      </c>
      <c r="K199" s="5" t="s">
        <v>643</v>
      </c>
      <c r="L199" s="4" t="str">
        <f>HYPERLINK("https://docs.wto.org/imrd/directdoc.asp?DDFDocuments/t/G/TBTN22/UGA1573.DOCX", "https://docs.wto.org/imrd/directdoc.asp?DDFDocuments/t/G/TBTN22/UGA1573.DOCX")</f>
        <v>https://docs.wto.org/imrd/directdoc.asp?DDFDocuments/t/G/TBTN22/UGA1573.DOCX</v>
      </c>
      <c r="M199" s="4" t="str">
        <f>HYPERLINK("https://docs.wto.org/imrd/directdoc.asp?DDFDocuments/u/G/TBTN22/UGA1573.DOCX", "https://docs.wto.org/imrd/directdoc.asp?DDFDocuments/u/G/TBTN22/UGA1573.DOCX")</f>
        <v>https://docs.wto.org/imrd/directdoc.asp?DDFDocuments/u/G/TBTN22/UGA1573.DOCX</v>
      </c>
      <c r="N199" t="str">
        <f>HYPERLINK("https://docs.wto.org/imrd/directdoc.asp?DDFDocuments/v/G/TBTN22/UGA1573.DOCX", "https://docs.wto.org/imrd/directdoc.asp?DDFDocuments/v/G/TBTN22/UGA1573.DOCX")</f>
        <v>https://docs.wto.org/imrd/directdoc.asp?DDFDocuments/v/G/TBTN22/UGA1573.DOCX</v>
      </c>
    </row>
    <row r="200" spans="1:14" ht="105">
      <c r="A200" s="5" t="s">
        <v>699</v>
      </c>
      <c r="B200" s="5" t="str">
        <f>HYPERLINK("https://epingalert.org/en/Search?viewData= G/TBT/N/SWE/142"," G/TBT/N/SWE/142")</f>
        <v xml:space="preserve"> G/TBT/N/SWE/142</v>
      </c>
      <c r="C200" s="4" t="s">
        <v>122</v>
      </c>
      <c r="D200" s="5" t="s">
        <v>169</v>
      </c>
      <c r="E200" s="6">
        <v>44736</v>
      </c>
      <c r="F200" s="5" t="s">
        <v>170</v>
      </c>
      <c r="G200" s="4" t="s">
        <v>16</v>
      </c>
      <c r="H200" s="4" t="s">
        <v>94</v>
      </c>
      <c r="I200" s="4" t="s">
        <v>16</v>
      </c>
      <c r="K200" s="5" t="s">
        <v>647</v>
      </c>
      <c r="L200" s="4" t="str">
        <f>HYPERLINK("https://docs.wto.org/imrd/directdoc.asp?DDFDocuments/t/G/TBTN22/UGA1575.DOCX", "https://docs.wto.org/imrd/directdoc.asp?DDFDocuments/t/G/TBTN22/UGA1575.DOCX")</f>
        <v>https://docs.wto.org/imrd/directdoc.asp?DDFDocuments/t/G/TBTN22/UGA1575.DOCX</v>
      </c>
      <c r="M200" s="4" t="str">
        <f>HYPERLINK("https://docs.wto.org/imrd/directdoc.asp?DDFDocuments/u/G/TBTN22/UGA1575.DOCX", "https://docs.wto.org/imrd/directdoc.asp?DDFDocuments/u/G/TBTN22/UGA1575.DOCX")</f>
        <v>https://docs.wto.org/imrd/directdoc.asp?DDFDocuments/u/G/TBTN22/UGA1575.DOCX</v>
      </c>
      <c r="N200" t="str">
        <f>HYPERLINK("https://docs.wto.org/imrd/directdoc.asp?DDFDocuments/v/G/TBTN22/UGA1575.DOCX", "https://docs.wto.org/imrd/directdoc.asp?DDFDocuments/v/G/TBTN22/UGA1575.DOCX")</f>
        <v>https://docs.wto.org/imrd/directdoc.asp?DDFDocuments/v/G/TBTN22/UGA1575.DOCX</v>
      </c>
    </row>
    <row r="201" spans="1:14" ht="45">
      <c r="A201" s="7" t="s">
        <v>764</v>
      </c>
      <c r="B201" s="5" t="str">
        <f>HYPERLINK("https://epingalert.org/en/Search?viewData= G/TBT/N/KOR/1066"," G/TBT/N/KOR/1066")</f>
        <v xml:space="preserve"> G/TBT/N/KOR/1066</v>
      </c>
      <c r="C201" s="4" t="s">
        <v>63</v>
      </c>
      <c r="D201" s="5" t="s">
        <v>453</v>
      </c>
      <c r="E201" s="6">
        <v>44722</v>
      </c>
      <c r="F201" s="5" t="s">
        <v>454</v>
      </c>
      <c r="G201" s="4" t="s">
        <v>16</v>
      </c>
      <c r="H201" s="4" t="s">
        <v>94</v>
      </c>
      <c r="I201" s="4" t="s">
        <v>16</v>
      </c>
      <c r="K201" s="5" t="s">
        <v>650</v>
      </c>
      <c r="L201" s="4" t="str">
        <f>HYPERLINK("https://docs.wto.org/imrd/directdoc.asp?DDFDocuments/t/G/TBTN22/BRA1314.DOCX", "https://docs.wto.org/imrd/directdoc.asp?DDFDocuments/t/G/TBTN22/BRA1314.DOCX")</f>
        <v>https://docs.wto.org/imrd/directdoc.asp?DDFDocuments/t/G/TBTN22/BRA1314.DOCX</v>
      </c>
      <c r="M201" s="4" t="str">
        <f>HYPERLINK("https://docs.wto.org/imrd/directdoc.asp?DDFDocuments/u/G/TBTN22/BRA1314.DOCX", "https://docs.wto.org/imrd/directdoc.asp?DDFDocuments/u/G/TBTN22/BRA1314.DOCX")</f>
        <v>https://docs.wto.org/imrd/directdoc.asp?DDFDocuments/u/G/TBTN22/BRA1314.DOCX</v>
      </c>
      <c r="N201" t="str">
        <f>HYPERLINK("https://docs.wto.org/imrd/directdoc.asp?DDFDocuments/v/G/TBTN22/BRA1314.DOCX", "https://docs.wto.org/imrd/directdoc.asp?DDFDocuments/v/G/TBTN22/BRA1314.DOCX")</f>
        <v>https://docs.wto.org/imrd/directdoc.asp?DDFDocuments/v/G/TBTN22/BRA1314.DOCX</v>
      </c>
    </row>
    <row r="202" spans="1:14" ht="30">
      <c r="A202" s="7" t="s">
        <v>763</v>
      </c>
      <c r="B202" s="5" t="str">
        <f>HYPERLINK("https://epingalert.org/en/Search?viewData= G/TBT/N/BRA/1343"," G/TBT/N/BRA/1343")</f>
        <v xml:space="preserve"> G/TBT/N/BRA/1343</v>
      </c>
      <c r="C202" s="4" t="s">
        <v>238</v>
      </c>
      <c r="D202" s="5" t="s">
        <v>450</v>
      </c>
      <c r="E202" s="6" t="s">
        <v>16</v>
      </c>
      <c r="F202" s="5" t="s">
        <v>451</v>
      </c>
      <c r="G202" s="4" t="s">
        <v>16</v>
      </c>
      <c r="H202" s="4" t="s">
        <v>94</v>
      </c>
      <c r="I202" s="4" t="s">
        <v>16</v>
      </c>
      <c r="K202" s="5" t="s">
        <v>653</v>
      </c>
      <c r="L202" s="4" t="str">
        <f>HYPERLINK("https://docs.wto.org/imrd/directdoc.asp?DDFDocuments/t/G/TBTN22/UGA1574.DOCX", "https://docs.wto.org/imrd/directdoc.asp?DDFDocuments/t/G/TBTN22/UGA1574.DOCX")</f>
        <v>https://docs.wto.org/imrd/directdoc.asp?DDFDocuments/t/G/TBTN22/UGA1574.DOCX</v>
      </c>
      <c r="M202" s="4" t="str">
        <f>HYPERLINK("https://docs.wto.org/imrd/directdoc.asp?DDFDocuments/u/G/TBTN22/UGA1574.DOCX", "https://docs.wto.org/imrd/directdoc.asp?DDFDocuments/u/G/TBTN22/UGA1574.DOCX")</f>
        <v>https://docs.wto.org/imrd/directdoc.asp?DDFDocuments/u/G/TBTN22/UGA1574.DOCX</v>
      </c>
      <c r="N202" t="str">
        <f>HYPERLINK("https://docs.wto.org/imrd/directdoc.asp?DDFDocuments/v/G/TBTN22/UGA1574.DOCX", "https://docs.wto.org/imrd/directdoc.asp?DDFDocuments/v/G/TBTN22/UGA1574.DOCX")</f>
        <v>https://docs.wto.org/imrd/directdoc.asp?DDFDocuments/v/G/TBTN22/UGA1574.DOCX</v>
      </c>
    </row>
    <row r="203" spans="1:14" ht="45">
      <c r="A203" s="7" t="s">
        <v>763</v>
      </c>
      <c r="B203" s="5" t="str">
        <f>HYPERLINK("https://epingalert.org/en/Search?viewData= G/TBT/N/BRA/1345"," G/TBT/N/BRA/1345")</f>
        <v xml:space="preserve"> G/TBT/N/BRA/1345</v>
      </c>
      <c r="C203" s="4" t="s">
        <v>238</v>
      </c>
      <c r="D203" s="5" t="s">
        <v>490</v>
      </c>
      <c r="E203" s="6" t="s">
        <v>16</v>
      </c>
      <c r="F203" s="5" t="s">
        <v>491</v>
      </c>
      <c r="G203" s="4" t="s">
        <v>16</v>
      </c>
      <c r="H203" s="4" t="s">
        <v>94</v>
      </c>
      <c r="I203" s="4" t="s">
        <v>16</v>
      </c>
      <c r="K203" s="5" t="s">
        <v>656</v>
      </c>
      <c r="L203" s="4" t="str">
        <f>HYPERLINK("https://docs.wto.org/imrd/directdoc.asp?DDFDocuments/t/G/TBTN22/BRA1316.DOCX", "https://docs.wto.org/imrd/directdoc.asp?DDFDocuments/t/G/TBTN22/BRA1316.DOCX")</f>
        <v>https://docs.wto.org/imrd/directdoc.asp?DDFDocuments/t/G/TBTN22/BRA1316.DOCX</v>
      </c>
      <c r="M203" s="4" t="str">
        <f>HYPERLINK("https://docs.wto.org/imrd/directdoc.asp?DDFDocuments/u/G/TBTN22/BRA1316.DOCX", "https://docs.wto.org/imrd/directdoc.asp?DDFDocuments/u/G/TBTN22/BRA1316.DOCX")</f>
        <v>https://docs.wto.org/imrd/directdoc.asp?DDFDocuments/u/G/TBTN22/BRA1316.DOCX</v>
      </c>
      <c r="N203" t="str">
        <f>HYPERLINK("https://docs.wto.org/imrd/directdoc.asp?DDFDocuments/v/G/TBTN22/BRA1316.DOCX", "https://docs.wto.org/imrd/directdoc.asp?DDFDocuments/v/G/TBTN22/BRA1316.DOCX")</f>
        <v>https://docs.wto.org/imrd/directdoc.asp?DDFDocuments/v/G/TBTN22/BRA1316.DOCX</v>
      </c>
    </row>
    <row r="204" spans="1:14" ht="30">
      <c r="A204" s="7" t="s">
        <v>763</v>
      </c>
      <c r="B204" s="5" t="str">
        <f>HYPERLINK("https://epingalert.org/en/Search?viewData= G/TBT/N/BRA/1348"," G/TBT/N/BRA/1348")</f>
        <v xml:space="preserve"> G/TBT/N/BRA/1348</v>
      </c>
      <c r="C204" s="4" t="s">
        <v>238</v>
      </c>
      <c r="D204" s="5" t="s">
        <v>493</v>
      </c>
      <c r="E204" s="6" t="s">
        <v>16</v>
      </c>
      <c r="F204" s="5" t="s">
        <v>494</v>
      </c>
      <c r="G204" s="4" t="s">
        <v>16</v>
      </c>
      <c r="H204" s="4" t="s">
        <v>94</v>
      </c>
      <c r="I204" s="4" t="s">
        <v>16</v>
      </c>
      <c r="K204" s="5" t="s">
        <v>659</v>
      </c>
      <c r="L204" s="4" t="str">
        <f>HYPERLINK("https://docs.wto.org/imrd/directdoc.asp?DDFDocuments/t/G/TBTN22/UGA1576.DOCX", "https://docs.wto.org/imrd/directdoc.asp?DDFDocuments/t/G/TBTN22/UGA1576.DOCX")</f>
        <v>https://docs.wto.org/imrd/directdoc.asp?DDFDocuments/t/G/TBTN22/UGA1576.DOCX</v>
      </c>
      <c r="M204" s="4" t="str">
        <f>HYPERLINK("https://docs.wto.org/imrd/directdoc.asp?DDFDocuments/u/G/TBTN22/UGA1576.DOCX", "https://docs.wto.org/imrd/directdoc.asp?DDFDocuments/u/G/TBTN22/UGA1576.DOCX")</f>
        <v>https://docs.wto.org/imrd/directdoc.asp?DDFDocuments/u/G/TBTN22/UGA1576.DOCX</v>
      </c>
      <c r="N204" t="str">
        <f>HYPERLINK("https://docs.wto.org/imrd/directdoc.asp?DDFDocuments/v/G/TBTN22/UGA1576.DOCX", "https://docs.wto.org/imrd/directdoc.asp?DDFDocuments/v/G/TBTN22/UGA1576.DOCX")</f>
        <v>https://docs.wto.org/imrd/directdoc.asp?DDFDocuments/v/G/TBTN22/UGA1576.DOCX</v>
      </c>
    </row>
    <row r="205" spans="1:14" ht="30">
      <c r="A205" s="7" t="s">
        <v>763</v>
      </c>
      <c r="B205" s="5" t="str">
        <f>HYPERLINK("https://epingalert.org/en/Search?viewData= G/TBT/N/BRA/1342"," G/TBT/N/BRA/1342")</f>
        <v xml:space="preserve"> G/TBT/N/BRA/1342</v>
      </c>
      <c r="C205" s="4" t="s">
        <v>238</v>
      </c>
      <c r="D205" s="5" t="s">
        <v>508</v>
      </c>
      <c r="E205" s="6" t="s">
        <v>16</v>
      </c>
      <c r="F205" s="5" t="s">
        <v>509</v>
      </c>
      <c r="G205" s="4" t="s">
        <v>16</v>
      </c>
      <c r="H205" s="4" t="s">
        <v>94</v>
      </c>
      <c r="I205" s="4" t="s">
        <v>16</v>
      </c>
      <c r="K205" s="5" t="s">
        <v>662</v>
      </c>
      <c r="L205" s="4" t="str">
        <f>HYPERLINK("https://docs.wto.org/imrd/directdoc.asp?DDFDocuments/t/G/TBTN22/BRA1315.DOCX", "https://docs.wto.org/imrd/directdoc.asp?DDFDocuments/t/G/TBTN22/BRA1315.DOCX")</f>
        <v>https://docs.wto.org/imrd/directdoc.asp?DDFDocuments/t/G/TBTN22/BRA1315.DOCX</v>
      </c>
      <c r="M205" s="4" t="str">
        <f>HYPERLINK("https://docs.wto.org/imrd/directdoc.asp?DDFDocuments/u/G/TBTN22/BRA1315.DOCX", "https://docs.wto.org/imrd/directdoc.asp?DDFDocuments/u/G/TBTN22/BRA1315.DOCX")</f>
        <v>https://docs.wto.org/imrd/directdoc.asp?DDFDocuments/u/G/TBTN22/BRA1315.DOCX</v>
      </c>
      <c r="N205" t="str">
        <f>HYPERLINK("https://docs.wto.org/imrd/directdoc.asp?DDFDocuments/v/G/TBTN22/BRA1315.DOCX", "https://docs.wto.org/imrd/directdoc.asp?DDFDocuments/v/G/TBTN22/BRA1315.DOCX")</f>
        <v>https://docs.wto.org/imrd/directdoc.asp?DDFDocuments/v/G/TBTN22/BRA1315.DOCX</v>
      </c>
    </row>
    <row r="206" spans="1:14" ht="30">
      <c r="A206" s="7" t="s">
        <v>763</v>
      </c>
      <c r="B206" s="5" t="str">
        <f>HYPERLINK("https://epingalert.org/en/Search?viewData= G/TBT/N/BRA/1341"," G/TBT/N/BRA/1341")</f>
        <v xml:space="preserve"> G/TBT/N/BRA/1341</v>
      </c>
      <c r="C206" s="4" t="s">
        <v>238</v>
      </c>
      <c r="D206" s="5" t="s">
        <v>515</v>
      </c>
      <c r="E206" s="6" t="s">
        <v>16</v>
      </c>
      <c r="F206" s="5" t="s">
        <v>516</v>
      </c>
      <c r="G206" s="4" t="s">
        <v>16</v>
      </c>
      <c r="H206" s="4" t="s">
        <v>94</v>
      </c>
      <c r="I206" s="4" t="s">
        <v>16</v>
      </c>
      <c r="K206" s="5" t="s">
        <v>665</v>
      </c>
      <c r="L206" s="4" t="str">
        <f>HYPERLINK("https://docs.wto.org/imrd/directdoc.asp?DDFDocuments/t/G/TBTN22/CHN1663.DOCX", "https://docs.wto.org/imrd/directdoc.asp?DDFDocuments/t/G/TBTN22/CHN1663.DOCX")</f>
        <v>https://docs.wto.org/imrd/directdoc.asp?DDFDocuments/t/G/TBTN22/CHN1663.DOCX</v>
      </c>
      <c r="M206" s="4" t="str">
        <f>HYPERLINK("https://docs.wto.org/imrd/directdoc.asp?DDFDocuments/u/G/TBTN22/CHN1663.DOCX", "https://docs.wto.org/imrd/directdoc.asp?DDFDocuments/u/G/TBTN22/CHN1663.DOCX")</f>
        <v>https://docs.wto.org/imrd/directdoc.asp?DDFDocuments/u/G/TBTN22/CHN1663.DOCX</v>
      </c>
      <c r="N206" t="str">
        <f>HYPERLINK("https://docs.wto.org/imrd/directdoc.asp?DDFDocuments/v/G/TBTN22/CHN1663.DOCX", "https://docs.wto.org/imrd/directdoc.asp?DDFDocuments/v/G/TBTN22/CHN1663.DOCX")</f>
        <v>https://docs.wto.org/imrd/directdoc.asp?DDFDocuments/v/G/TBTN22/CHN1663.DOCX</v>
      </c>
    </row>
    <row r="207" spans="1:14" ht="45">
      <c r="A207" s="7" t="s">
        <v>793</v>
      </c>
      <c r="B207" s="5" t="str">
        <f>HYPERLINK("https://epingalert.org/en/Search?viewData= G/TBT/N/BRA/1326"," G/TBT/N/BRA/1326")</f>
        <v xml:space="preserve"> G/TBT/N/BRA/1326</v>
      </c>
      <c r="C207" s="4" t="s">
        <v>238</v>
      </c>
      <c r="D207" s="5" t="s">
        <v>621</v>
      </c>
      <c r="E207" s="6" t="s">
        <v>16</v>
      </c>
      <c r="F207" s="5" t="s">
        <v>622</v>
      </c>
      <c r="G207" s="4" t="s">
        <v>16</v>
      </c>
      <c r="H207" s="4" t="s">
        <v>94</v>
      </c>
      <c r="I207" s="4" t="s">
        <v>16</v>
      </c>
      <c r="K207" s="5" t="s">
        <v>667</v>
      </c>
      <c r="L207" s="4" t="str">
        <f>HYPERLINK("https://docs.wto.org/imrd/directdoc.asp?DDFDocuments/t/G/TBTN22/PHL284.DOCX", "https://docs.wto.org/imrd/directdoc.asp?DDFDocuments/t/G/TBTN22/PHL284.DOCX")</f>
        <v>https://docs.wto.org/imrd/directdoc.asp?DDFDocuments/t/G/TBTN22/PHL284.DOCX</v>
      </c>
      <c r="M207" s="4" t="str">
        <f>HYPERLINK("https://docs.wto.org/imrd/directdoc.asp?DDFDocuments/u/G/TBTN22/PHL284.DOCX", "https://docs.wto.org/imrd/directdoc.asp?DDFDocuments/u/G/TBTN22/PHL284.DOCX")</f>
        <v>https://docs.wto.org/imrd/directdoc.asp?DDFDocuments/u/G/TBTN22/PHL284.DOCX</v>
      </c>
      <c r="N207" t="str">
        <f>HYPERLINK("https://docs.wto.org/imrd/directdoc.asp?DDFDocuments/v/G/TBTN22/PHL284.DOCX", "https://docs.wto.org/imrd/directdoc.asp?DDFDocuments/v/G/TBTN22/PHL284.DOCX")</f>
        <v>https://docs.wto.org/imrd/directdoc.asp?DDFDocuments/v/G/TBTN22/PHL284.DOCX</v>
      </c>
    </row>
    <row r="208" spans="1:14" ht="180">
      <c r="A208" s="7" t="s">
        <v>781</v>
      </c>
      <c r="B208" s="5" t="str">
        <f>HYPERLINK("https://epingalert.org/en/Search?viewData= G/TBT/N/CAN/669"," G/TBT/N/CAN/669")</f>
        <v xml:space="preserve"> G/TBT/N/CAN/669</v>
      </c>
      <c r="C208" s="4" t="s">
        <v>209</v>
      </c>
      <c r="D208" s="5" t="s">
        <v>563</v>
      </c>
      <c r="E208" s="6">
        <v>44723</v>
      </c>
      <c r="F208" s="5" t="s">
        <v>564</v>
      </c>
      <c r="G208" s="4" t="s">
        <v>565</v>
      </c>
      <c r="H208" s="4" t="s">
        <v>38</v>
      </c>
      <c r="I208" s="4" t="s">
        <v>16</v>
      </c>
      <c r="K208" s="5" t="s">
        <v>671</v>
      </c>
      <c r="L208" s="4" t="str">
        <f>HYPERLINK("https://docs.wto.org/imrd/directdoc.asp?DDFDocuments/t/G/TBTN22/LKA50.DOCX", "https://docs.wto.org/imrd/directdoc.asp?DDFDocuments/t/G/TBTN22/LKA50.DOCX")</f>
        <v>https://docs.wto.org/imrd/directdoc.asp?DDFDocuments/t/G/TBTN22/LKA50.DOCX</v>
      </c>
      <c r="M208" s="4" t="str">
        <f>HYPERLINK("https://docs.wto.org/imrd/directdoc.asp?DDFDocuments/u/G/TBTN22/LKA50.DOCX", "https://docs.wto.org/imrd/directdoc.asp?DDFDocuments/u/G/TBTN22/LKA50.DOCX")</f>
        <v>https://docs.wto.org/imrd/directdoc.asp?DDFDocuments/u/G/TBTN22/LKA50.DOCX</v>
      </c>
      <c r="N208" t="str">
        <f>HYPERLINK("https://docs.wto.org/imrd/directdoc.asp?DDFDocuments/v/G/TBTN22/LKA50.DOCX", "https://docs.wto.org/imrd/directdoc.asp?DDFDocuments/v/G/TBTN22/LKA50.DOCX")</f>
        <v>https://docs.wto.org/imrd/directdoc.asp?DDFDocuments/v/G/TBTN22/LKA50.DOCX</v>
      </c>
    </row>
    <row r="209" spans="1:14" ht="135">
      <c r="A209" s="5" t="s">
        <v>704</v>
      </c>
      <c r="B209" s="5" t="str">
        <f>HYPERLINK("https://epingalert.org/en/Search?viewData= G/TBT/N/USA/1852"," G/TBT/N/USA/1852")</f>
        <v xml:space="preserve"> G/TBT/N/USA/1852</v>
      </c>
      <c r="C209" s="4" t="s">
        <v>39</v>
      </c>
      <c r="D209" s="5" t="s">
        <v>151</v>
      </c>
      <c r="E209" s="6">
        <v>44699</v>
      </c>
      <c r="F209" s="5" t="s">
        <v>152</v>
      </c>
      <c r="G209" s="4" t="s">
        <v>153</v>
      </c>
      <c r="H209" s="4" t="s">
        <v>56</v>
      </c>
      <c r="I209" s="4" t="s">
        <v>16</v>
      </c>
      <c r="K209" s="5" t="s">
        <v>674</v>
      </c>
      <c r="L209" s="4" t="str">
        <f>HYPERLINK("https://docs.wto.org/imrd/directdoc.asp?DDFDocuments/t/G/TBTN22/UGA1572.DOCX", "https://docs.wto.org/imrd/directdoc.asp?DDFDocuments/t/G/TBTN22/UGA1572.DOCX")</f>
        <v>https://docs.wto.org/imrd/directdoc.asp?DDFDocuments/t/G/TBTN22/UGA1572.DOCX</v>
      </c>
      <c r="M209" s="4" t="str">
        <f>HYPERLINK("https://docs.wto.org/imrd/directdoc.asp?DDFDocuments/u/G/TBTN22/UGA1572.DOCX", "https://docs.wto.org/imrd/directdoc.asp?DDFDocuments/u/G/TBTN22/UGA1572.DOCX")</f>
        <v>https://docs.wto.org/imrd/directdoc.asp?DDFDocuments/u/G/TBTN22/UGA1572.DOCX</v>
      </c>
      <c r="N209" t="str">
        <f>HYPERLINK("https://docs.wto.org/imrd/directdoc.asp?DDFDocuments/v/G/TBTN22/UGA1572.DOCX", "https://docs.wto.org/imrd/directdoc.asp?DDFDocuments/v/G/TBTN22/UGA1572.DOCX")</f>
        <v>https://docs.wto.org/imrd/directdoc.asp?DDFDocuments/v/G/TBTN22/UGA1572.DOCX</v>
      </c>
    </row>
    <row r="210" spans="1:14" ht="60">
      <c r="A210" s="7" t="s">
        <v>794</v>
      </c>
      <c r="B210" s="5" t="str">
        <f>HYPERLINK("https://epingalert.org/en/Search?viewData= G/TBT/N/EU/884"," G/TBT/N/EU/884")</f>
        <v xml:space="preserve"> G/TBT/N/EU/884</v>
      </c>
      <c r="C210" s="4" t="s">
        <v>324</v>
      </c>
      <c r="D210" s="5" t="s">
        <v>567</v>
      </c>
      <c r="E210" s="6">
        <v>44716</v>
      </c>
      <c r="F210" s="5" t="s">
        <v>630</v>
      </c>
      <c r="G210" s="4" t="s">
        <v>631</v>
      </c>
      <c r="H210" s="4" t="s">
        <v>38</v>
      </c>
      <c r="I210" s="4" t="s">
        <v>16</v>
      </c>
      <c r="K210" s="5" t="s">
        <v>677</v>
      </c>
      <c r="L210" s="4" t="str">
        <f>HYPERLINK("https://docs.wto.org/imrd/directdoc.asp?DDFDocuments/t/G/TBTN22/MEX508.DOCX", "https://docs.wto.org/imrd/directdoc.asp?DDFDocuments/t/G/TBTN22/MEX508.DOCX")</f>
        <v>https://docs.wto.org/imrd/directdoc.asp?DDFDocuments/t/G/TBTN22/MEX508.DOCX</v>
      </c>
      <c r="M210" s="4" t="str">
        <f>HYPERLINK("https://docs.wto.org/imrd/directdoc.asp?DDFDocuments/u/G/TBTN22/MEX508.DOCX", "https://docs.wto.org/imrd/directdoc.asp?DDFDocuments/u/G/TBTN22/MEX508.DOCX")</f>
        <v>https://docs.wto.org/imrd/directdoc.asp?DDFDocuments/u/G/TBTN22/MEX508.DOCX</v>
      </c>
      <c r="N210" t="str">
        <f>HYPERLINK("https://docs.wto.org/imrd/directdoc.asp?DDFDocuments/v/G/TBTN22/MEX508.DOCX", "https://docs.wto.org/imrd/directdoc.asp?DDFDocuments/v/G/TBTN22/MEX508.DOCX")</f>
        <v>https://docs.wto.org/imrd/directdoc.asp?DDFDocuments/v/G/TBTN22/MEX508.DOCX</v>
      </c>
    </row>
    <row r="211" spans="1:14" ht="45">
      <c r="A211" s="7" t="s">
        <v>751</v>
      </c>
      <c r="B211" s="5" t="str">
        <f>HYPERLINK("https://epingalert.org/en/Search?viewData= G/TBT/N/BRA/1358"," G/TBT/N/BRA/1358")</f>
        <v xml:space="preserve"> G/TBT/N/BRA/1358</v>
      </c>
      <c r="C211" s="4" t="s">
        <v>238</v>
      </c>
      <c r="D211" s="5" t="s">
        <v>384</v>
      </c>
      <c r="E211" s="6" t="s">
        <v>16</v>
      </c>
      <c r="F211" s="5" t="s">
        <v>385</v>
      </c>
      <c r="G211" s="4" t="s">
        <v>16</v>
      </c>
      <c r="H211" s="4" t="s">
        <v>94</v>
      </c>
      <c r="I211" s="4" t="s">
        <v>16</v>
      </c>
      <c r="K211" s="5" t="s">
        <v>682</v>
      </c>
      <c r="L211" s="4" t="str">
        <f>HYPERLINK("https://docs.wto.org/imrd/directdoc.asp?DDFDocuments/t/G/TBTN22/ARG425.DOCX", "https://docs.wto.org/imrd/directdoc.asp?DDFDocuments/t/G/TBTN22/ARG425.DOCX")</f>
        <v>https://docs.wto.org/imrd/directdoc.asp?DDFDocuments/t/G/TBTN22/ARG425.DOCX</v>
      </c>
      <c r="M211" s="4" t="str">
        <f>HYPERLINK("https://docs.wto.org/imrd/directdoc.asp?DDFDocuments/u/G/TBTN22/ARG425.DOCX", "https://docs.wto.org/imrd/directdoc.asp?DDFDocuments/u/G/TBTN22/ARG425.DOCX")</f>
        <v>https://docs.wto.org/imrd/directdoc.asp?DDFDocuments/u/G/TBTN22/ARG425.DOCX</v>
      </c>
      <c r="N211" t="str">
        <f>HYPERLINK("https://docs.wto.org/imrd/directdoc.asp?DDFDocuments/v/G/TBTN22/ARG425.DOCX", "https://docs.wto.org/imrd/directdoc.asp?DDFDocuments/v/G/TBTN22/ARG425.DOCX")</f>
        <v>https://docs.wto.org/imrd/directdoc.asp?DDFDocuments/v/G/TBTN22/ARG425.DOCX</v>
      </c>
    </row>
  </sheetData>
  <sortState xmlns:xlrd2="http://schemas.microsoft.com/office/spreadsheetml/2017/richdata2" ref="A2:I211">
    <sortCondition ref="A2:A211"/>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2022-05-02T09:07:34Z</dcterms:created>
  <dcterms:modified xsi:type="dcterms:W3CDTF">2022-05-05T09:58:35Z</dcterms:modified>
</cp:coreProperties>
</file>